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栄北事務処理ﾃﾞｰﾀ\仕事\軽減就学\R6年度\(08)保護者宛文書・申請書(就学・軽減・奨学給付)\(01)就学支援金関係\R6年度就学支援金ｵﾝﾗｲﾝ申請-新入生用\Classi掲載用\"/>
    </mc:Choice>
  </mc:AlternateContent>
  <xr:revisionPtr revIDLastSave="0" documentId="13_ncr:1_{CE8D3E78-8726-433A-8D08-26E052F80D4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判定額（補助額）試算表" sheetId="2" r:id="rId1"/>
    <sheet name="入力例" sheetId="3" r:id="rId2"/>
    <sheet name="課税証明書" sheetId="5" state="hidden" r:id="rId3"/>
    <sheet name="源泉徴収票" sheetId="4" state="hidden" r:id="rId4"/>
  </sheets>
  <definedNames>
    <definedName name="_xlnm.Print_Area" localSheetId="1">入力例!$A$1:$U$55</definedName>
    <definedName name="_xlnm.Print_Area" localSheetId="0">'判定額（補助額）試算表'!$A$1:$J$61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  <c r="B53" i="3" l="1"/>
  <c r="B52" i="3"/>
  <c r="B53" i="2" l="1"/>
  <c r="L48" i="2" s="1"/>
  <c r="J11" i="5" l="1"/>
  <c r="J8" i="5"/>
  <c r="M8" i="3"/>
  <c r="N8" i="3"/>
  <c r="I9" i="3"/>
  <c r="J9" i="3"/>
  <c r="I10" i="3"/>
  <c r="J10" i="3"/>
  <c r="M40" i="3" s="1"/>
  <c r="M12" i="3"/>
  <c r="N12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M22" i="3"/>
  <c r="N22" i="3"/>
  <c r="M23" i="3"/>
  <c r="N23" i="3"/>
  <c r="M24" i="3"/>
  <c r="N24" i="3"/>
  <c r="M25" i="3"/>
  <c r="N25" i="3"/>
  <c r="M26" i="3"/>
  <c r="N26" i="3"/>
  <c r="M29" i="3"/>
  <c r="N29" i="3"/>
  <c r="I30" i="3"/>
  <c r="J30" i="3"/>
  <c r="N20" i="3" s="1"/>
  <c r="M30" i="3"/>
  <c r="N30" i="3"/>
  <c r="I31" i="3"/>
  <c r="J31" i="3"/>
  <c r="N40" i="3" s="1"/>
  <c r="M31" i="3"/>
  <c r="N31" i="3"/>
  <c r="M32" i="3"/>
  <c r="N32" i="3"/>
  <c r="M33" i="3"/>
  <c r="N33" i="3"/>
  <c r="M34" i="3"/>
  <c r="N34" i="3"/>
  <c r="M39" i="3"/>
  <c r="N39" i="3"/>
  <c r="M41" i="3"/>
  <c r="N41" i="3"/>
  <c r="C30" i="3"/>
  <c r="N9" i="3" s="1"/>
  <c r="C9" i="3"/>
  <c r="M9" i="3" s="1"/>
  <c r="C30" i="2"/>
  <c r="J12" i="5" l="1"/>
  <c r="N27" i="3"/>
  <c r="M13" i="3"/>
  <c r="M11" i="3" s="1"/>
  <c r="H21" i="3" s="1"/>
  <c r="M36" i="3" s="1"/>
  <c r="I21" i="3" s="1"/>
  <c r="F23" i="3" s="1"/>
  <c r="M38" i="3"/>
  <c r="M27" i="3"/>
  <c r="M21" i="3"/>
  <c r="N13" i="3"/>
  <c r="N11" i="3" s="1"/>
  <c r="N36" i="3" s="1"/>
  <c r="N38" i="3"/>
  <c r="N21" i="3"/>
  <c r="I10" i="2"/>
  <c r="I9" i="2"/>
  <c r="I31" i="2"/>
  <c r="I30" i="2"/>
  <c r="H42" i="3" l="1"/>
  <c r="N41" i="2"/>
  <c r="N39" i="2"/>
  <c r="N34" i="2"/>
  <c r="N33" i="2"/>
  <c r="N32" i="2"/>
  <c r="N31" i="2"/>
  <c r="N30" i="2"/>
  <c r="N29" i="2"/>
  <c r="N26" i="2"/>
  <c r="N25" i="2"/>
  <c r="N24" i="2"/>
  <c r="N21" i="2" s="1"/>
  <c r="N23" i="2"/>
  <c r="N22" i="2"/>
  <c r="N19" i="2"/>
  <c r="N18" i="2"/>
  <c r="N17" i="2"/>
  <c r="N16" i="2"/>
  <c r="N15" i="2"/>
  <c r="N14" i="2"/>
  <c r="N12" i="2"/>
  <c r="N8" i="2"/>
  <c r="J31" i="2"/>
  <c r="J30" i="2"/>
  <c r="J9" i="2"/>
  <c r="J10" i="2"/>
  <c r="M41" i="2"/>
  <c r="M39" i="2"/>
  <c r="M34" i="2"/>
  <c r="M33" i="2"/>
  <c r="M32" i="2"/>
  <c r="M31" i="2"/>
  <c r="M30" i="2"/>
  <c r="M29" i="2"/>
  <c r="M26" i="2"/>
  <c r="M16" i="2"/>
  <c r="M18" i="2"/>
  <c r="M17" i="2"/>
  <c r="M15" i="2"/>
  <c r="M14" i="2"/>
  <c r="M25" i="2"/>
  <c r="M24" i="2"/>
  <c r="M23" i="2"/>
  <c r="M22" i="2"/>
  <c r="M12" i="2"/>
  <c r="M19" i="2"/>
  <c r="M8" i="2"/>
  <c r="M9" i="2"/>
  <c r="M43" i="3" l="1"/>
  <c r="N43" i="3"/>
  <c r="F45" i="3" s="1"/>
  <c r="F44" i="3"/>
  <c r="I42" i="3"/>
  <c r="M27" i="2"/>
  <c r="N20" i="2"/>
  <c r="N40" i="2"/>
  <c r="N38" i="2" s="1"/>
  <c r="N9" i="2"/>
  <c r="M20" i="2"/>
  <c r="M40" i="2"/>
  <c r="M38" i="2" s="1"/>
  <c r="M13" i="2"/>
  <c r="M21" i="2"/>
  <c r="N13" i="2"/>
  <c r="N27" i="2"/>
  <c r="F24" i="3" l="1"/>
  <c r="B23" i="3" s="1"/>
  <c r="B44" i="3"/>
  <c r="M11" i="2"/>
  <c r="N11" i="2"/>
  <c r="H21" i="2" l="1"/>
  <c r="M36" i="2" s="1"/>
  <c r="B49" i="3"/>
  <c r="F54" i="3" s="1"/>
  <c r="N36" i="2"/>
  <c r="H42" i="2"/>
  <c r="I21" i="2" l="1"/>
  <c r="F23" i="2" s="1"/>
  <c r="M43" i="2"/>
  <c r="F51" i="3"/>
  <c r="F52" i="3" s="1"/>
  <c r="F50" i="3" s="1"/>
  <c r="F53" i="3"/>
  <c r="N43" i="2"/>
  <c r="F45" i="2" s="1"/>
  <c r="I42" i="2"/>
  <c r="F44" i="2"/>
  <c r="F24" i="2" l="1"/>
  <c r="B23" i="2" s="1"/>
  <c r="F55" i="3"/>
  <c r="B44" i="2"/>
  <c r="B49" i="2" l="1"/>
  <c r="F53" i="2" s="1"/>
  <c r="F54" i="2" l="1"/>
  <c r="F51" i="2"/>
  <c r="F52" i="2" s="1"/>
  <c r="F50" i="2" l="1"/>
  <c r="F55" i="2" s="1"/>
</calcChain>
</file>

<file path=xl/sharedStrings.xml><?xml version="1.0" encoding="utf-8"?>
<sst xmlns="http://schemas.openxmlformats.org/spreadsheetml/2006/main" count="515" uniqueCount="232">
  <si>
    <t>保護者１</t>
    <rPh sb="0" eb="3">
      <t>ホゴシャ</t>
    </rPh>
    <phoneticPr fontId="3"/>
  </si>
  <si>
    <t>課税所得</t>
    <rPh sb="0" eb="2">
      <t>カゼイ</t>
    </rPh>
    <rPh sb="2" eb="4">
      <t>ショトク</t>
    </rPh>
    <phoneticPr fontId="3"/>
  </si>
  <si>
    <t>所得金額</t>
    <rPh sb="0" eb="2">
      <t>ショトク</t>
    </rPh>
    <rPh sb="2" eb="4">
      <t>キンガク</t>
    </rPh>
    <phoneticPr fontId="3"/>
  </si>
  <si>
    <t>▼保護者１▼</t>
    <rPh sb="1" eb="4">
      <t>ホゴシャ</t>
    </rPh>
    <phoneticPr fontId="3"/>
  </si>
  <si>
    <t>収入金額</t>
    <rPh sb="0" eb="2">
      <t>シュウニュウ</t>
    </rPh>
    <rPh sb="2" eb="4">
      <t>キンガク</t>
    </rPh>
    <phoneticPr fontId="3"/>
  </si>
  <si>
    <t>控除対象配偶者</t>
    <rPh sb="0" eb="2">
      <t>コウジョ</t>
    </rPh>
    <rPh sb="2" eb="4">
      <t>タイショウ</t>
    </rPh>
    <rPh sb="4" eb="7">
      <t>ハイグウシャ</t>
    </rPh>
    <phoneticPr fontId="3"/>
  </si>
  <si>
    <t>寡夫</t>
    <rPh sb="0" eb="2">
      <t>カフ</t>
    </rPh>
    <phoneticPr fontId="3"/>
  </si>
  <si>
    <t>特定</t>
    <rPh sb="0" eb="2">
      <t>トクテイ</t>
    </rPh>
    <phoneticPr fontId="3"/>
  </si>
  <si>
    <t>老人</t>
    <rPh sb="0" eb="2">
      <t>ロウジン</t>
    </rPh>
    <phoneticPr fontId="3"/>
  </si>
  <si>
    <t>その他</t>
    <rPh sb="2" eb="3">
      <t>タ</t>
    </rPh>
    <phoneticPr fontId="3"/>
  </si>
  <si>
    <t>障害</t>
    <rPh sb="0" eb="2">
      <t>ショウガイ</t>
    </rPh>
    <phoneticPr fontId="3"/>
  </si>
  <si>
    <t>特別障害</t>
    <rPh sb="0" eb="2">
      <t>トクベツ</t>
    </rPh>
    <rPh sb="2" eb="4">
      <t>ショウガイ</t>
    </rPh>
    <phoneticPr fontId="3"/>
  </si>
  <si>
    <t>勤労学生</t>
    <rPh sb="0" eb="2">
      <t>キンロウ</t>
    </rPh>
    <rPh sb="2" eb="4">
      <t>ガクセイ</t>
    </rPh>
    <phoneticPr fontId="3"/>
  </si>
  <si>
    <t>▼保護者２▼</t>
    <rPh sb="1" eb="4">
      <t>ホゴシャ</t>
    </rPh>
    <phoneticPr fontId="3"/>
  </si>
  <si>
    <t>　うち就学支援金</t>
    <rPh sb="3" eb="5">
      <t>シュウガク</t>
    </rPh>
    <rPh sb="5" eb="8">
      <t>シエンキン</t>
    </rPh>
    <phoneticPr fontId="3"/>
  </si>
  <si>
    <t>　うち県独自補助</t>
    <rPh sb="3" eb="4">
      <t>ケン</t>
    </rPh>
    <rPh sb="4" eb="6">
      <t>ドクジ</t>
    </rPh>
    <rPh sb="6" eb="8">
      <t>ホジョ</t>
    </rPh>
    <phoneticPr fontId="3"/>
  </si>
  <si>
    <t>控除対象扶養親族数</t>
    <rPh sb="0" eb="2">
      <t>コウジョ</t>
    </rPh>
    <rPh sb="2" eb="4">
      <t>タイショウ</t>
    </rPh>
    <rPh sb="4" eb="6">
      <t>フヨウ</t>
    </rPh>
    <rPh sb="6" eb="8">
      <t>シンゾク</t>
    </rPh>
    <rPh sb="8" eb="9">
      <t>スウ</t>
    </rPh>
    <phoneticPr fontId="3"/>
  </si>
  <si>
    <t>同居老人</t>
    <rPh sb="0" eb="2">
      <t>ドウキョ</t>
    </rPh>
    <rPh sb="2" eb="4">
      <t>ロウジン</t>
    </rPh>
    <phoneticPr fontId="3"/>
  </si>
  <si>
    <t>特別</t>
    <rPh sb="0" eb="2">
      <t>トクベツ</t>
    </rPh>
    <phoneticPr fontId="3"/>
  </si>
  <si>
    <t>特別（同居）</t>
    <rPh sb="0" eb="2">
      <t>トクベツ</t>
    </rPh>
    <rPh sb="3" eb="5">
      <t>ドウキョ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</si>
  <si>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</si>
  <si>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地震保険料の金額</t>
    <rPh sb="0" eb="2">
      <t>ジシン</t>
    </rPh>
    <rPh sb="2" eb="5">
      <t>ホケンリョウ</t>
    </rPh>
    <rPh sb="6" eb="8">
      <t>キンガク</t>
    </rPh>
    <phoneticPr fontId="3"/>
  </si>
  <si>
    <t>生命保険料の金額</t>
    <rPh sb="0" eb="2">
      <t>セイメイ</t>
    </rPh>
    <rPh sb="2" eb="4">
      <t>ホケン</t>
    </rPh>
    <rPh sb="4" eb="5">
      <t>リョウ</t>
    </rPh>
    <rPh sb="6" eb="8">
      <t>キンガク</t>
    </rPh>
    <phoneticPr fontId="3"/>
  </si>
  <si>
    <t>新生命</t>
    <rPh sb="0" eb="1">
      <t>シン</t>
    </rPh>
    <rPh sb="1" eb="3">
      <t>セイメイ</t>
    </rPh>
    <phoneticPr fontId="3"/>
  </si>
  <si>
    <t>旧生命</t>
    <rPh sb="0" eb="1">
      <t>キュウ</t>
    </rPh>
    <rPh sb="1" eb="3">
      <t>セイメイ</t>
    </rPh>
    <phoneticPr fontId="3"/>
  </si>
  <si>
    <t>介護医療</t>
    <rPh sb="0" eb="2">
      <t>カイゴ</t>
    </rPh>
    <rPh sb="2" eb="4">
      <t>イリョウ</t>
    </rPh>
    <phoneticPr fontId="3"/>
  </si>
  <si>
    <t>新個人年金</t>
    <rPh sb="0" eb="1">
      <t>シン</t>
    </rPh>
    <rPh sb="1" eb="3">
      <t>コジン</t>
    </rPh>
    <rPh sb="3" eb="5">
      <t>ネンキン</t>
    </rPh>
    <phoneticPr fontId="3"/>
  </si>
  <si>
    <t>旧個人年金</t>
    <rPh sb="0" eb="1">
      <t>キュウ</t>
    </rPh>
    <rPh sb="1" eb="3">
      <t>コジン</t>
    </rPh>
    <rPh sb="3" eb="5">
      <t>ネンキン</t>
    </rPh>
    <phoneticPr fontId="3"/>
  </si>
  <si>
    <t>配偶者の合計所得</t>
    <rPh sb="0" eb="3">
      <t>ハイグウシャ</t>
    </rPh>
    <rPh sb="4" eb="6">
      <t>ゴウケイ</t>
    </rPh>
    <rPh sb="6" eb="8">
      <t>ショトク</t>
    </rPh>
    <phoneticPr fontId="3"/>
  </si>
  <si>
    <t>障害者</t>
    <rPh sb="0" eb="1">
      <t>ショウ</t>
    </rPh>
    <rPh sb="1" eb="2">
      <t>ガイ</t>
    </rPh>
    <rPh sb="2" eb="3">
      <t>シャ</t>
    </rPh>
    <phoneticPr fontId="3"/>
  </si>
  <si>
    <t>寡婦</t>
    <rPh sb="0" eb="2">
      <t>カフ</t>
    </rPh>
    <phoneticPr fontId="3"/>
  </si>
  <si>
    <t>一般</t>
    <rPh sb="0" eb="2">
      <t>イッパン</t>
    </rPh>
    <phoneticPr fontId="3"/>
  </si>
  <si>
    <t>16歳未満
扶養親族数</t>
    <rPh sb="2" eb="5">
      <t>サイミマン</t>
    </rPh>
    <rPh sb="6" eb="8">
      <t>フヨウ</t>
    </rPh>
    <rPh sb="8" eb="10">
      <t>シンゾク</t>
    </rPh>
    <rPh sb="10" eb="11">
      <t>スウ</t>
    </rPh>
    <phoneticPr fontId="3"/>
  </si>
  <si>
    <t>＜扶養の状況＞</t>
    <rPh sb="1" eb="3">
      <t>フヨウ</t>
    </rPh>
    <rPh sb="4" eb="6">
      <t>ジョウキョウ</t>
    </rPh>
    <phoneticPr fontId="3"/>
  </si>
  <si>
    <t>＜本人該当区分＞</t>
    <rPh sb="1" eb="3">
      <t>ホンニン</t>
    </rPh>
    <rPh sb="3" eb="5">
      <t>ガイトウ</t>
    </rPh>
    <rPh sb="5" eb="7">
      <t>クブン</t>
    </rPh>
    <phoneticPr fontId="3"/>
  </si>
  <si>
    <t>＜各種支払金額＞</t>
    <rPh sb="1" eb="3">
      <t>カクシュ</t>
    </rPh>
    <rPh sb="3" eb="5">
      <t>シハライ</t>
    </rPh>
    <rPh sb="5" eb="7">
      <t>キンガク</t>
    </rPh>
    <phoneticPr fontId="3"/>
  </si>
  <si>
    <t>＜所得の状況＞</t>
    <rPh sb="1" eb="3">
      <t>ショトク</t>
    </rPh>
    <rPh sb="4" eb="6">
      <t>ジョウキョウ</t>
    </rPh>
    <phoneticPr fontId="3"/>
  </si>
  <si>
    <t>給与等の収入金額</t>
    <rPh sb="0" eb="2">
      <t>キュウヨ</t>
    </rPh>
    <rPh sb="2" eb="3">
      <t>トウ</t>
    </rPh>
    <rPh sb="4" eb="6">
      <t>シュウニュウ</t>
    </rPh>
    <rPh sb="6" eb="8">
      <t>キンガク</t>
    </rPh>
    <phoneticPr fontId="3"/>
  </si>
  <si>
    <t>給与等の所得金額</t>
    <rPh sb="0" eb="2">
      <t>キュウヨ</t>
    </rPh>
    <rPh sb="2" eb="3">
      <t>トウ</t>
    </rPh>
    <rPh sb="4" eb="6">
      <t>ショトク</t>
    </rPh>
    <rPh sb="6" eb="8">
      <t>キンガク</t>
    </rPh>
    <phoneticPr fontId="3"/>
  </si>
  <si>
    <t>地方税の課税標準額</t>
    <rPh sb="0" eb="3">
      <t>チホウゼイ</t>
    </rPh>
    <rPh sb="4" eb="6">
      <t>カゼイ</t>
    </rPh>
    <rPh sb="6" eb="8">
      <t>ヒョウジュン</t>
    </rPh>
    <rPh sb="8" eb="9">
      <t>ガク</t>
    </rPh>
    <phoneticPr fontId="3"/>
  </si>
  <si>
    <t>住所：</t>
    <rPh sb="0" eb="2">
      <t>ジュウショ</t>
    </rPh>
    <phoneticPr fontId="3"/>
  </si>
  <si>
    <t>市町村民税の調整控除額</t>
    <rPh sb="0" eb="3">
      <t>シチョウソン</t>
    </rPh>
    <rPh sb="3" eb="4">
      <t>ミン</t>
    </rPh>
    <rPh sb="4" eb="5">
      <t>ゼイ</t>
    </rPh>
    <rPh sb="6" eb="8">
      <t>チョウセイ</t>
    </rPh>
    <rPh sb="8" eb="10">
      <t>コウジョ</t>
    </rPh>
    <rPh sb="10" eb="11">
      <t>ガク</t>
    </rPh>
    <phoneticPr fontId="3"/>
  </si>
  <si>
    <t>判定額</t>
    <rPh sb="0" eb="2">
      <t>ハンテイ</t>
    </rPh>
    <rPh sb="2" eb="3">
      <t>ガク</t>
    </rPh>
    <phoneticPr fontId="3"/>
  </si>
  <si>
    <t>所得控除</t>
    <rPh sb="0" eb="2">
      <t>ショトク</t>
    </rPh>
    <rPh sb="2" eb="4">
      <t>コウジョ</t>
    </rPh>
    <phoneticPr fontId="3"/>
  </si>
  <si>
    <t>社保料</t>
    <rPh sb="0" eb="2">
      <t>シャホ</t>
    </rPh>
    <rPh sb="2" eb="3">
      <t>リョウ</t>
    </rPh>
    <phoneticPr fontId="3"/>
  </si>
  <si>
    <t>生保</t>
    <rPh sb="0" eb="2">
      <t>セイホ</t>
    </rPh>
    <phoneticPr fontId="3"/>
  </si>
  <si>
    <t>地震</t>
    <rPh sb="0" eb="2">
      <t>ジシン</t>
    </rPh>
    <phoneticPr fontId="3"/>
  </si>
  <si>
    <t>新生</t>
    <rPh sb="0" eb="2">
      <t>シンセイ</t>
    </rPh>
    <phoneticPr fontId="3"/>
  </si>
  <si>
    <t>旧生</t>
    <rPh sb="0" eb="1">
      <t>キュウ</t>
    </rPh>
    <rPh sb="1" eb="2">
      <t>セイ</t>
    </rPh>
    <phoneticPr fontId="3"/>
  </si>
  <si>
    <t>介護</t>
    <rPh sb="0" eb="2">
      <t>カイゴ</t>
    </rPh>
    <phoneticPr fontId="3"/>
  </si>
  <si>
    <t>新個人</t>
    <rPh sb="0" eb="1">
      <t>シン</t>
    </rPh>
    <rPh sb="1" eb="3">
      <t>コジン</t>
    </rPh>
    <phoneticPr fontId="3"/>
  </si>
  <si>
    <t>旧個人</t>
    <rPh sb="0" eb="1">
      <t>キュウ</t>
    </rPh>
    <rPh sb="1" eb="3">
      <t>コジン</t>
    </rPh>
    <phoneticPr fontId="3"/>
  </si>
  <si>
    <t>扶養</t>
    <rPh sb="0" eb="2">
      <t>フヨウ</t>
    </rPh>
    <phoneticPr fontId="3"/>
  </si>
  <si>
    <t>配偶者</t>
    <rPh sb="0" eb="3">
      <t>ハイグウシャ</t>
    </rPh>
    <phoneticPr fontId="3"/>
  </si>
  <si>
    <t>障がい者</t>
    <rPh sb="0" eb="1">
      <t>ショウ</t>
    </rPh>
    <rPh sb="3" eb="4">
      <t>シャ</t>
    </rPh>
    <phoneticPr fontId="3"/>
  </si>
  <si>
    <t>本人</t>
    <rPh sb="0" eb="2">
      <t>ホンニン</t>
    </rPh>
    <phoneticPr fontId="3"/>
  </si>
  <si>
    <t>基礎</t>
    <rPh sb="0" eb="2">
      <t>キソ</t>
    </rPh>
    <phoneticPr fontId="3"/>
  </si>
  <si>
    <t>特別寡婦</t>
    <rPh sb="0" eb="2">
      <t>トクベツ</t>
    </rPh>
    <rPh sb="2" eb="4">
      <t>カフ</t>
    </rPh>
    <phoneticPr fontId="3"/>
  </si>
  <si>
    <t>人的控除差</t>
    <rPh sb="0" eb="2">
      <t>ジンテキ</t>
    </rPh>
    <rPh sb="2" eb="4">
      <t>コウジョ</t>
    </rPh>
    <rPh sb="4" eb="5">
      <t>サ</t>
    </rPh>
    <phoneticPr fontId="3"/>
  </si>
  <si>
    <t>調整控除</t>
    <rPh sb="0" eb="2">
      <t>チョウセイ</t>
    </rPh>
    <rPh sb="2" eb="4">
      <t>コウジョ</t>
    </rPh>
    <phoneticPr fontId="3"/>
  </si>
  <si>
    <t>配偶者特別控除</t>
    <rPh sb="0" eb="7">
      <t>ハイグウシャトクベツコウジョ</t>
    </rPh>
    <phoneticPr fontId="3"/>
  </si>
  <si>
    <t>&lt;=9000000</t>
    <phoneticPr fontId="3"/>
  </si>
  <si>
    <t>9000000&lt;&lt;=9500000</t>
    <phoneticPr fontId="3"/>
  </si>
  <si>
    <t>9500000&lt;&lt;=10000000</t>
    <phoneticPr fontId="3"/>
  </si>
  <si>
    <t>保護者２</t>
    <rPh sb="0" eb="3">
      <t>ホゴシャ</t>
    </rPh>
    <phoneticPr fontId="3"/>
  </si>
  <si>
    <t>380000&lt;</t>
    <phoneticPr fontId="3"/>
  </si>
  <si>
    <t>850000&lt;</t>
    <phoneticPr fontId="3"/>
  </si>
  <si>
    <t>900000&lt;</t>
    <phoneticPr fontId="3"/>
  </si>
  <si>
    <t>950000&lt;</t>
    <phoneticPr fontId="3"/>
  </si>
  <si>
    <t>1000000&lt;</t>
    <phoneticPr fontId="3"/>
  </si>
  <si>
    <t>1050000&lt;</t>
    <phoneticPr fontId="3"/>
  </si>
  <si>
    <t>1100000&lt;</t>
    <phoneticPr fontId="3"/>
  </si>
  <si>
    <t>1150000&lt;</t>
    <phoneticPr fontId="3"/>
  </si>
  <si>
    <t>1200000&lt;</t>
    <phoneticPr fontId="3"/>
  </si>
  <si>
    <t>1230000&lt;</t>
    <phoneticPr fontId="3"/>
  </si>
  <si>
    <t>配偶者（老人）</t>
    <rPh sb="0" eb="3">
      <t>ハイグウシャ</t>
    </rPh>
    <rPh sb="4" eb="6">
      <t>ロウジン</t>
    </rPh>
    <phoneticPr fontId="3"/>
  </si>
  <si>
    <t>450000&lt;=</t>
    <phoneticPr fontId="3"/>
  </si>
  <si>
    <t>400000&lt;=</t>
    <phoneticPr fontId="3"/>
  </si>
  <si>
    <t>▽判定▽</t>
    <rPh sb="1" eb="3">
      <t>ハンテイ</t>
    </rPh>
    <phoneticPr fontId="3"/>
  </si>
  <si>
    <t>判定額合計</t>
    <rPh sb="0" eb="2">
      <t>ハンテイ</t>
    </rPh>
    <rPh sb="2" eb="3">
      <t>ガク</t>
    </rPh>
    <rPh sb="3" eb="5">
      <t>ゴウケイ</t>
    </rPh>
    <phoneticPr fontId="3"/>
  </si>
  <si>
    <t>授業料補助額</t>
    <rPh sb="0" eb="3">
      <t>ジュギョウリョウ</t>
    </rPh>
    <rPh sb="3" eb="5">
      <t>ホジョ</t>
    </rPh>
    <rPh sb="5" eb="6">
      <t>ガク</t>
    </rPh>
    <phoneticPr fontId="3"/>
  </si>
  <si>
    <t>施設費等納付金補助額</t>
    <rPh sb="0" eb="2">
      <t>シセツ</t>
    </rPh>
    <rPh sb="2" eb="3">
      <t>ヒ</t>
    </rPh>
    <rPh sb="3" eb="4">
      <t>トウ</t>
    </rPh>
    <rPh sb="4" eb="7">
      <t>ノウフキン</t>
    </rPh>
    <rPh sb="7" eb="9">
      <t>ホジョ</t>
    </rPh>
    <rPh sb="9" eb="10">
      <t>ガク</t>
    </rPh>
    <phoneticPr fontId="3"/>
  </si>
  <si>
    <t>入学金補助額</t>
    <rPh sb="0" eb="3">
      <t>ニュウガクキン</t>
    </rPh>
    <rPh sb="3" eb="5">
      <t>ホジョ</t>
    </rPh>
    <rPh sb="5" eb="6">
      <t>ガク</t>
    </rPh>
    <phoneticPr fontId="3"/>
  </si>
  <si>
    <t>授業料</t>
    <rPh sb="0" eb="3">
      <t>ジュギョウリョウ</t>
    </rPh>
    <phoneticPr fontId="3"/>
  </si>
  <si>
    <t>支援金</t>
    <rPh sb="0" eb="3">
      <t>シエンキン</t>
    </rPh>
    <phoneticPr fontId="3"/>
  </si>
  <si>
    <t>父母負担</t>
    <rPh sb="0" eb="2">
      <t>フボ</t>
    </rPh>
    <rPh sb="2" eb="4">
      <t>フタン</t>
    </rPh>
    <phoneticPr fontId="3"/>
  </si>
  <si>
    <t>施設費</t>
    <rPh sb="0" eb="2">
      <t>シセツ</t>
    </rPh>
    <rPh sb="2" eb="3">
      <t>ヒ</t>
    </rPh>
    <phoneticPr fontId="3"/>
  </si>
  <si>
    <t>入学金</t>
    <rPh sb="0" eb="3">
      <t>ニュウガクキン</t>
    </rPh>
    <phoneticPr fontId="3"/>
  </si>
  <si>
    <t>＜所得控除等＞</t>
    <rPh sb="1" eb="3">
      <t>ショトク</t>
    </rPh>
    <rPh sb="3" eb="5">
      <t>コウジョ</t>
    </rPh>
    <rPh sb="5" eb="6">
      <t>トウ</t>
    </rPh>
    <phoneticPr fontId="3"/>
  </si>
  <si>
    <t>所得控除合計</t>
    <rPh sb="0" eb="2">
      <t>ショトク</t>
    </rPh>
    <rPh sb="2" eb="4">
      <t>コウジョ</t>
    </rPh>
    <rPh sb="4" eb="6">
      <t>ゴウケイ</t>
    </rPh>
    <phoneticPr fontId="3"/>
  </si>
  <si>
    <t>↑課税証明書をお持ちの方は、</t>
    <rPh sb="1" eb="3">
      <t>カゼイ</t>
    </rPh>
    <rPh sb="3" eb="6">
      <t>ショウメイショ</t>
    </rPh>
    <rPh sb="8" eb="9">
      <t>モ</t>
    </rPh>
    <rPh sb="11" eb="12">
      <t>カタ</t>
    </rPh>
    <phoneticPr fontId="3"/>
  </si>
  <si>
    <t>証明書に表示された金額と</t>
    <rPh sb="0" eb="3">
      <t>ショウメイショ</t>
    </rPh>
    <rPh sb="4" eb="6">
      <t>ヒョウジ</t>
    </rPh>
    <rPh sb="9" eb="11">
      <t>キンガク</t>
    </rPh>
    <phoneticPr fontId="3"/>
  </si>
  <si>
    <t>違う場合は直接修正してください</t>
    <rPh sb="0" eb="1">
      <t>チガ</t>
    </rPh>
    <rPh sb="2" eb="4">
      <t>バアイ</t>
    </rPh>
    <rPh sb="5" eb="7">
      <t>チョクセツ</t>
    </rPh>
    <rPh sb="7" eb="9">
      <t>シュウセイ</t>
    </rPh>
    <phoneticPr fontId="3"/>
  </si>
  <si>
    <t>各保護者について、該当するすべての項目を入力してください。</t>
    <rPh sb="0" eb="1">
      <t>カク</t>
    </rPh>
    <rPh sb="1" eb="4">
      <t>ホゴシャ</t>
    </rPh>
    <rPh sb="9" eb="11">
      <t>ガイトウ</t>
    </rPh>
    <rPh sb="17" eb="19">
      <t>コウモク</t>
    </rPh>
    <rPh sb="20" eb="22">
      <t>ニュウリョク</t>
    </rPh>
    <phoneticPr fontId="3"/>
  </si>
  <si>
    <r>
      <t xml:space="preserve">社会保険料等の金額
</t>
    </r>
    <r>
      <rPr>
        <sz val="8"/>
        <rFont val="メイリオ"/>
        <family val="3"/>
        <charset val="128"/>
      </rPr>
      <t>（小規模企業共済等掛金を含む）</t>
    </r>
    <rPh sb="0" eb="2">
      <t>シャカイ</t>
    </rPh>
    <rPh sb="2" eb="5">
      <t>ホケンリョウ</t>
    </rPh>
    <rPh sb="5" eb="6">
      <t>トウ</t>
    </rPh>
    <rPh sb="7" eb="9">
      <t>キンガク</t>
    </rPh>
    <rPh sb="11" eb="18">
      <t>ショウキボキギョウキョウサイ</t>
    </rPh>
    <rPh sb="18" eb="19">
      <t>トウ</t>
    </rPh>
    <rPh sb="19" eb="21">
      <t>カケキン</t>
    </rPh>
    <rPh sb="22" eb="23">
      <t>フク</t>
    </rPh>
    <phoneticPr fontId="3"/>
  </si>
  <si>
    <t>無</t>
  </si>
  <si>
    <t>政令指定都市以外</t>
  </si>
  <si>
    <t>令和○年分</t>
    <rPh sb="0" eb="2">
      <t>レイワ</t>
    </rPh>
    <rPh sb="3" eb="4">
      <t>ネン</t>
    </rPh>
    <rPh sb="4" eb="5">
      <t>ブン</t>
    </rPh>
    <phoneticPr fontId="3"/>
  </si>
  <si>
    <t>給与所得の源泉徴収票</t>
    <rPh sb="0" eb="2">
      <t>キュウヨ</t>
    </rPh>
    <rPh sb="2" eb="4">
      <t>ショトク</t>
    </rPh>
    <rPh sb="5" eb="7">
      <t>ゲンセン</t>
    </rPh>
    <rPh sb="7" eb="10">
      <t>チョウシュウヒョウ</t>
    </rPh>
    <phoneticPr fontId="3"/>
  </si>
  <si>
    <t>支払を</t>
    <rPh sb="0" eb="2">
      <t>シハライ</t>
    </rPh>
    <phoneticPr fontId="3"/>
  </si>
  <si>
    <t>受ける者</t>
    <rPh sb="0" eb="1">
      <t>ウ</t>
    </rPh>
    <rPh sb="3" eb="4">
      <t>シャ</t>
    </rPh>
    <phoneticPr fontId="3"/>
  </si>
  <si>
    <t>住</t>
    <rPh sb="0" eb="1">
      <t>ジュウ</t>
    </rPh>
    <phoneticPr fontId="3"/>
  </si>
  <si>
    <t>所</t>
    <rPh sb="0" eb="1">
      <t>ショ</t>
    </rPh>
    <phoneticPr fontId="3"/>
  </si>
  <si>
    <t>又</t>
    <rPh sb="0" eb="1">
      <t>マタ</t>
    </rPh>
    <phoneticPr fontId="3"/>
  </si>
  <si>
    <t>は</t>
    <phoneticPr fontId="3"/>
  </si>
  <si>
    <t>居</t>
    <rPh sb="0" eb="1">
      <t>キョ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</si>
  <si>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</si>
  <si>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</si>
  <si>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埼玉　太郎</t>
    <rPh sb="0" eb="2">
      <t>サイタマ</t>
    </rPh>
    <rPh sb="3" eb="5">
      <t>タロウ</t>
    </rPh>
    <phoneticPr fontId="3"/>
  </si>
  <si>
    <t>（フリガナ）ｻｲﾀﾏ　ﾀﾛｳ</t>
    <phoneticPr fontId="3"/>
  </si>
  <si>
    <t>種別</t>
    <rPh sb="0" eb="2">
      <t>シュベツ</t>
    </rPh>
    <phoneticPr fontId="3"/>
  </si>
  <si>
    <t>給料</t>
    <rPh sb="0" eb="2">
      <t>キュウリョウ</t>
    </rPh>
    <phoneticPr fontId="3"/>
  </si>
  <si>
    <t>賞与等</t>
    <rPh sb="0" eb="2">
      <t>ショウヨ</t>
    </rPh>
    <rPh sb="2" eb="3">
      <t>トウ</t>
    </rPh>
    <phoneticPr fontId="3"/>
  </si>
  <si>
    <t>支払金額</t>
    <rPh sb="0" eb="2">
      <t>シハライ</t>
    </rPh>
    <rPh sb="2" eb="4">
      <t>キンガク</t>
    </rPh>
    <phoneticPr fontId="3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</si>
  <si>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</si>
  <si>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</si>
  <si>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源泉徴収税額</t>
    <rPh sb="0" eb="2">
      <t>ゲンセン</t>
    </rPh>
    <rPh sb="2" eb="4">
      <t>チョウシュウ</t>
    </rPh>
    <rPh sb="4" eb="6">
      <t>ゼイガク</t>
    </rPh>
    <phoneticPr fontId="3"/>
  </si>
  <si>
    <t>配偶者（特別）</t>
    <rPh sb="0" eb="3">
      <t>ハイグウシャ</t>
    </rPh>
    <rPh sb="4" eb="6">
      <t>トクベツ</t>
    </rPh>
    <phoneticPr fontId="3"/>
  </si>
  <si>
    <t>控除の額</t>
    <rPh sb="0" eb="2">
      <t>コウジョ</t>
    </rPh>
    <rPh sb="3" eb="4">
      <t>ガク</t>
    </rPh>
    <phoneticPr fontId="3"/>
  </si>
  <si>
    <t>控除対象扶養親族の数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phoneticPr fontId="3"/>
  </si>
  <si>
    <t>16歳未満</t>
    <rPh sb="2" eb="3">
      <t>サイ</t>
    </rPh>
    <rPh sb="3" eb="5">
      <t>ミマン</t>
    </rPh>
    <phoneticPr fontId="3"/>
  </si>
  <si>
    <t>扶養親族</t>
    <rPh sb="0" eb="2">
      <t>フヨウ</t>
    </rPh>
    <rPh sb="2" eb="4">
      <t>シンゾク</t>
    </rPh>
    <phoneticPr fontId="3"/>
  </si>
  <si>
    <t>障がい者の数</t>
    <rPh sb="0" eb="1">
      <t>ショウ</t>
    </rPh>
    <rPh sb="3" eb="4">
      <t>シャ</t>
    </rPh>
    <rPh sb="5" eb="6">
      <t>カズ</t>
    </rPh>
    <phoneticPr fontId="3"/>
  </si>
  <si>
    <t>（本人を除く。）</t>
    <rPh sb="1" eb="3">
      <t>ホンニン</t>
    </rPh>
    <rPh sb="4" eb="5">
      <t>ノゾ</t>
    </rPh>
    <phoneticPr fontId="3"/>
  </si>
  <si>
    <t>非居住者</t>
    <rPh sb="0" eb="4">
      <t>ヒキョジュウシャ</t>
    </rPh>
    <phoneticPr fontId="3"/>
  </si>
  <si>
    <t>である</t>
    <phoneticPr fontId="3"/>
  </si>
  <si>
    <t>親族の数</t>
    <rPh sb="0" eb="2">
      <t>シンゾク</t>
    </rPh>
    <rPh sb="3" eb="4">
      <t>カズ</t>
    </rPh>
    <phoneticPr fontId="3"/>
  </si>
  <si>
    <t>の数</t>
    <rPh sb="1" eb="2">
      <t>カズ</t>
    </rPh>
    <phoneticPr fontId="3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</si>
  <si>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3"/>
  </si>
  <si>
    <t>有</t>
    <rPh sb="0" eb="1">
      <t>アリ</t>
    </rPh>
    <phoneticPr fontId="3"/>
  </si>
  <si>
    <t>従有</t>
    <rPh sb="0" eb="1">
      <t>ジュウ</t>
    </rPh>
    <rPh sb="1" eb="2">
      <t>アリ</t>
    </rPh>
    <phoneticPr fontId="3"/>
  </si>
  <si>
    <t>生命保険料の金額</t>
    <rPh sb="0" eb="2">
      <t>セイメイ</t>
    </rPh>
    <rPh sb="2" eb="5">
      <t>ホケンリョウ</t>
    </rPh>
    <rPh sb="6" eb="8">
      <t>キンガク</t>
    </rPh>
    <phoneticPr fontId="3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</si>
  <si>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</si>
  <si>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（配偶者を除く。）</t>
    <rPh sb="1" eb="4">
      <t>ハイグウシャ</t>
    </rPh>
    <rPh sb="5" eb="6">
      <t>ノゾ</t>
    </rPh>
    <phoneticPr fontId="3"/>
  </si>
  <si>
    <t>　　の有無等</t>
    <rPh sb="3" eb="5">
      <t>ウム</t>
    </rPh>
    <rPh sb="5" eb="6">
      <t>トウ</t>
    </rPh>
    <phoneticPr fontId="3"/>
  </si>
  <si>
    <t>生命保険</t>
    <rPh sb="0" eb="2">
      <t>セイメイ</t>
    </rPh>
    <rPh sb="2" eb="4">
      <t>ホケン</t>
    </rPh>
    <phoneticPr fontId="3"/>
  </si>
  <si>
    <t>料の金額</t>
    <rPh sb="0" eb="1">
      <t>リョウ</t>
    </rPh>
    <rPh sb="2" eb="4">
      <t>キンガク</t>
    </rPh>
    <phoneticPr fontId="3"/>
  </si>
  <si>
    <t>の内訳</t>
    <rPh sb="1" eb="3">
      <t>ウチワケ</t>
    </rPh>
    <phoneticPr fontId="3"/>
  </si>
  <si>
    <t>保険料</t>
    <rPh sb="0" eb="3">
      <t>ホケンリョウ</t>
    </rPh>
    <phoneticPr fontId="3"/>
  </si>
  <si>
    <t>の金額</t>
    <rPh sb="1" eb="3">
      <t>キンガク</t>
    </rPh>
    <phoneticPr fontId="3"/>
  </si>
  <si>
    <t>年金保険</t>
    <rPh sb="0" eb="2">
      <t>ネンキン</t>
    </rPh>
    <rPh sb="2" eb="4">
      <t>ホケン</t>
    </rPh>
    <phoneticPr fontId="3"/>
  </si>
  <si>
    <t>（源泉・特別）</t>
    <rPh sb="1" eb="3">
      <t>ゲンセン</t>
    </rPh>
    <rPh sb="4" eb="6">
      <t>トクベツ</t>
    </rPh>
    <phoneticPr fontId="3"/>
  </si>
  <si>
    <t>控除対象</t>
    <rPh sb="0" eb="2">
      <t>コウジョ</t>
    </rPh>
    <rPh sb="2" eb="4">
      <t>タイショウ</t>
    </rPh>
    <phoneticPr fontId="3"/>
  </si>
  <si>
    <t>(ﾌﾘｶﾞﾅ)</t>
    <phoneticPr fontId="3"/>
  </si>
  <si>
    <t>氏名</t>
    <rPh sb="0" eb="2">
      <t>シメイ</t>
    </rPh>
    <phoneticPr fontId="3"/>
  </si>
  <si>
    <t>の合計</t>
    <rPh sb="1" eb="3">
      <t>ゴウケイ</t>
    </rPh>
    <phoneticPr fontId="3"/>
  </si>
  <si>
    <t>所得</t>
    <rPh sb="0" eb="2">
      <t>ショトク</t>
    </rPh>
    <phoneticPr fontId="3"/>
  </si>
  <si>
    <t>旧長期</t>
    <rPh sb="0" eb="1">
      <t>キュウ</t>
    </rPh>
    <rPh sb="1" eb="3">
      <t>チョウキ</t>
    </rPh>
    <phoneticPr fontId="3"/>
  </si>
  <si>
    <t>損害保険</t>
    <rPh sb="0" eb="2">
      <t>ソンガイ</t>
    </rPh>
    <rPh sb="2" eb="4">
      <t>ホケン</t>
    </rPh>
    <phoneticPr fontId="3"/>
  </si>
  <si>
    <t>国民年金</t>
    <rPh sb="0" eb="2">
      <t>コクミン</t>
    </rPh>
    <rPh sb="2" eb="4">
      <t>ネンキン</t>
    </rPh>
    <phoneticPr fontId="3"/>
  </si>
  <si>
    <t>保険料等</t>
    <rPh sb="0" eb="3">
      <t>ホケンリョウ</t>
    </rPh>
    <rPh sb="3" eb="4">
      <t>トウ</t>
    </rPh>
    <phoneticPr fontId="3"/>
  </si>
  <si>
    <t>未成年者</t>
    <rPh sb="0" eb="4">
      <t>ミセイネンシャ</t>
    </rPh>
    <phoneticPr fontId="3"/>
  </si>
  <si>
    <t>外国人</t>
    <rPh sb="0" eb="2">
      <t>ガイコク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</si>
  <si>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</si>
  <si>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乙欄</t>
    <rPh sb="0" eb="1">
      <t>オツ</t>
    </rPh>
    <rPh sb="1" eb="2">
      <t>ラン</t>
    </rPh>
    <phoneticPr fontId="3"/>
  </si>
  <si>
    <t>災害者</t>
    <rPh sb="0" eb="2">
      <t>サイガイ</t>
    </rPh>
    <rPh sb="2" eb="3">
      <t>シャ</t>
    </rPh>
    <phoneticPr fontId="3"/>
  </si>
  <si>
    <t>本人が障害者</t>
    <rPh sb="0" eb="2">
      <t>ホンニン</t>
    </rPh>
    <rPh sb="3" eb="5">
      <t>ショウガイ</t>
    </rPh>
    <rPh sb="5" eb="6">
      <t>シャ</t>
    </rPh>
    <phoneticPr fontId="3"/>
  </si>
  <si>
    <t>市民税</t>
    <rPh sb="0" eb="3">
      <t>シミンゼイ</t>
    </rPh>
    <phoneticPr fontId="3"/>
  </si>
  <si>
    <t>所得割</t>
    <rPh sb="0" eb="2">
      <t>ショトク</t>
    </rPh>
    <rPh sb="2" eb="3">
      <t>ワリ</t>
    </rPh>
    <phoneticPr fontId="3"/>
  </si>
  <si>
    <t>均等割</t>
    <rPh sb="0" eb="3">
      <t>キントウワ</t>
    </rPh>
    <phoneticPr fontId="3"/>
  </si>
  <si>
    <t>県民税</t>
    <rPh sb="0" eb="3">
      <t>ケンミンゼイ</t>
    </rPh>
    <phoneticPr fontId="3"/>
  </si>
  <si>
    <t>配偶者控除</t>
    <rPh sb="0" eb="3">
      <t>ハイグウシャ</t>
    </rPh>
    <rPh sb="3" eb="5">
      <t>コウジョ</t>
    </rPh>
    <phoneticPr fontId="3"/>
  </si>
  <si>
    <t>扶養控除</t>
    <rPh sb="0" eb="2">
      <t>フヨウ</t>
    </rPh>
    <rPh sb="2" eb="4">
      <t>コウジョ</t>
    </rPh>
    <phoneticPr fontId="3"/>
  </si>
  <si>
    <t>基礎控除</t>
    <rPh sb="0" eb="2">
      <t>キソ</t>
    </rPh>
    <rPh sb="2" eb="4">
      <t>コウジョ</t>
    </rPh>
    <phoneticPr fontId="3"/>
  </si>
  <si>
    <t>年税額</t>
    <rPh sb="0" eb="3">
      <t>ネンゼイガク</t>
    </rPh>
    <phoneticPr fontId="3"/>
  </si>
  <si>
    <t>令和２年度課税証明書</t>
    <rPh sb="0" eb="2">
      <t>レイワ</t>
    </rPh>
    <rPh sb="3" eb="5">
      <t>ネンド</t>
    </rPh>
    <rPh sb="5" eb="7">
      <t>カゼイ</t>
    </rPh>
    <rPh sb="7" eb="9">
      <t>ショウメイ</t>
    </rPh>
    <rPh sb="9" eb="10">
      <t>ショ</t>
    </rPh>
    <phoneticPr fontId="3"/>
  </si>
  <si>
    <t>賦課期日現在の</t>
    <rPh sb="0" eb="2">
      <t>フカ</t>
    </rPh>
    <rPh sb="2" eb="4">
      <t>キジツ</t>
    </rPh>
    <rPh sb="4" eb="6">
      <t>ゲンザイ</t>
    </rPh>
    <phoneticPr fontId="3"/>
  </si>
  <si>
    <t>住所及び氏名</t>
    <rPh sb="0" eb="2">
      <t>ジュウショ</t>
    </rPh>
    <rPh sb="2" eb="3">
      <t>オヨ</t>
    </rPh>
    <rPh sb="4" eb="6">
      <t>シメイ</t>
    </rPh>
    <phoneticPr fontId="3"/>
  </si>
  <si>
    <t>令和元年分の所得の内容</t>
    <rPh sb="0" eb="2">
      <t>レイワ</t>
    </rPh>
    <rPh sb="2" eb="4">
      <t>ガンネン</t>
    </rPh>
    <rPh sb="4" eb="5">
      <t>ブン</t>
    </rPh>
    <rPh sb="6" eb="8">
      <t>ショトク</t>
    </rPh>
    <rPh sb="9" eb="11">
      <t>ナイヨウ</t>
    </rPh>
    <phoneticPr fontId="3"/>
  </si>
  <si>
    <t>所得控除の内容</t>
    <rPh sb="0" eb="2">
      <t>ショトク</t>
    </rPh>
    <rPh sb="2" eb="4">
      <t>コウジョ</t>
    </rPh>
    <rPh sb="5" eb="7">
      <t>ナイヨウ</t>
    </rPh>
    <phoneticPr fontId="3"/>
  </si>
  <si>
    <t>令和２年度市・県民税</t>
    <rPh sb="0" eb="2">
      <t>レイワ</t>
    </rPh>
    <rPh sb="3" eb="5">
      <t>ネンド</t>
    </rPh>
    <rPh sb="4" eb="5">
      <t>ド</t>
    </rPh>
    <rPh sb="5" eb="6">
      <t>シ</t>
    </rPh>
    <rPh sb="7" eb="10">
      <t>ケンミンゼイ</t>
    </rPh>
    <phoneticPr fontId="3"/>
  </si>
  <si>
    <t>給与収入</t>
    <rPh sb="0" eb="2">
      <t>キュウヨ</t>
    </rPh>
    <rPh sb="2" eb="4">
      <t>シュウニュウ</t>
    </rPh>
    <phoneticPr fontId="3"/>
  </si>
  <si>
    <t>社会保険料控除</t>
    <rPh sb="0" eb="2">
      <t>シャカイ</t>
    </rPh>
    <rPh sb="2" eb="5">
      <t>ホケンリョウ</t>
    </rPh>
    <rPh sb="5" eb="7">
      <t>コウジョ</t>
    </rPh>
    <phoneticPr fontId="3"/>
  </si>
  <si>
    <t>公的年金等収入</t>
    <rPh sb="0" eb="2">
      <t>コウテキ</t>
    </rPh>
    <rPh sb="2" eb="4">
      <t>ネンキン</t>
    </rPh>
    <rPh sb="4" eb="5">
      <t>トウ</t>
    </rPh>
    <rPh sb="5" eb="7">
      <t>シュウニュウ</t>
    </rPh>
    <phoneticPr fontId="3"/>
  </si>
  <si>
    <t>生命保険料控除</t>
    <rPh sb="0" eb="2">
      <t>セイメイ</t>
    </rPh>
    <rPh sb="2" eb="4">
      <t>ホケン</t>
    </rPh>
    <rPh sb="4" eb="5">
      <t>リョウ</t>
    </rPh>
    <rPh sb="5" eb="7">
      <t>コウジョ</t>
    </rPh>
    <phoneticPr fontId="3"/>
  </si>
  <si>
    <t>所得の種類</t>
    <rPh sb="0" eb="2">
      <t>ショトク</t>
    </rPh>
    <rPh sb="3" eb="5">
      <t>シュルイ</t>
    </rPh>
    <phoneticPr fontId="3"/>
  </si>
  <si>
    <t>給与所得</t>
    <rPh sb="0" eb="2">
      <t>キュウヨ</t>
    </rPh>
    <rPh sb="2" eb="4">
      <t>ショトク</t>
    </rPh>
    <phoneticPr fontId="3"/>
  </si>
  <si>
    <t>合計</t>
    <rPh sb="0" eb="2">
      <t>ゴウケイ</t>
    </rPh>
    <phoneticPr fontId="3"/>
  </si>
  <si>
    <t>（以下余白）</t>
    <rPh sb="1" eb="3">
      <t>イカ</t>
    </rPh>
    <rPh sb="3" eb="5">
      <t>ヨハク</t>
    </rPh>
    <phoneticPr fontId="3"/>
  </si>
  <si>
    <t>配偶者特別控除</t>
    <rPh sb="0" eb="3">
      <t>ハイグウシャ</t>
    </rPh>
    <rPh sb="3" eb="5">
      <t>トクベツ</t>
    </rPh>
    <rPh sb="5" eb="7">
      <t>コウジョ</t>
    </rPh>
    <phoneticPr fontId="3"/>
  </si>
  <si>
    <t>令和２年度課税標準額</t>
    <rPh sb="0" eb="2">
      <t>レイワ</t>
    </rPh>
    <rPh sb="3" eb="5">
      <t>ネンド</t>
    </rPh>
    <rPh sb="5" eb="7">
      <t>カゼイ</t>
    </rPh>
    <rPh sb="7" eb="9">
      <t>ヒョウジュン</t>
    </rPh>
    <rPh sb="9" eb="10">
      <t>ガク</t>
    </rPh>
    <phoneticPr fontId="3"/>
  </si>
  <si>
    <t>総所得分</t>
    <rPh sb="0" eb="3">
      <t>ソウショトク</t>
    </rPh>
    <rPh sb="3" eb="4">
      <t>ブン</t>
    </rPh>
    <phoneticPr fontId="3"/>
  </si>
  <si>
    <t>分離課税分</t>
    <rPh sb="0" eb="2">
      <t>ブンリ</t>
    </rPh>
    <rPh sb="2" eb="4">
      <t>カゼイ</t>
    </rPh>
    <rPh sb="4" eb="5">
      <t>ブン</t>
    </rPh>
    <phoneticPr fontId="3"/>
  </si>
  <si>
    <t>扶養等
の内訳</t>
    <rPh sb="0" eb="2">
      <t>フヨウ</t>
    </rPh>
    <rPh sb="2" eb="3">
      <t>トウ</t>
    </rPh>
    <rPh sb="5" eb="7">
      <t>ウチワケ</t>
    </rPh>
    <phoneticPr fontId="3"/>
  </si>
  <si>
    <t>普通障害</t>
    <rPh sb="0" eb="2">
      <t>フツウ</t>
    </rPh>
    <rPh sb="2" eb="4">
      <t>ショウガイ</t>
    </rPh>
    <phoneticPr fontId="3"/>
  </si>
  <si>
    <t>所得控除の合計</t>
    <rPh sb="0" eb="2">
      <t>ショトク</t>
    </rPh>
    <rPh sb="2" eb="4">
      <t>コウジョ</t>
    </rPh>
    <rPh sb="5" eb="7">
      <t>ゴウケイ</t>
    </rPh>
    <phoneticPr fontId="3"/>
  </si>
  <si>
    <t>所得の合計</t>
    <rPh sb="0" eb="2">
      <t>ショトク</t>
    </rPh>
    <rPh sb="3" eb="5">
      <t>ゴウケイ</t>
    </rPh>
    <phoneticPr fontId="3"/>
  </si>
  <si>
    <t>繰越控除</t>
    <rPh sb="0" eb="2">
      <t>クリコシ</t>
    </rPh>
    <rPh sb="2" eb="4">
      <t>コウジョ</t>
    </rPh>
    <phoneticPr fontId="3"/>
  </si>
  <si>
    <t>年少</t>
    <rPh sb="0" eb="2">
      <t>ネンショウ</t>
    </rPh>
    <phoneticPr fontId="3"/>
  </si>
  <si>
    <t>備考</t>
    <rPh sb="0" eb="2">
      <t>ビコウ</t>
    </rPh>
    <phoneticPr fontId="3"/>
  </si>
  <si>
    <t>無</t>
    <rPh sb="0" eb="1">
      <t>ナシ</t>
    </rPh>
    <phoneticPr fontId="3"/>
  </si>
  <si>
    <t>**********</t>
    <phoneticPr fontId="3"/>
  </si>
  <si>
    <t>**********</t>
    <phoneticPr fontId="3"/>
  </si>
  <si>
    <t>******</t>
    <phoneticPr fontId="3"/>
  </si>
  <si>
    <t>配偶者（特別）控除の有無</t>
    <rPh sb="0" eb="3">
      <t>ハイグウシャ</t>
    </rPh>
    <rPh sb="4" eb="6">
      <t>トクベツ</t>
    </rPh>
    <rPh sb="7" eb="9">
      <t>コウジョ</t>
    </rPh>
    <rPh sb="10" eb="12">
      <t>ウム</t>
    </rPh>
    <phoneticPr fontId="3"/>
  </si>
  <si>
    <t>扶養親族数</t>
    <rPh sb="0" eb="2">
      <t>フヨウ</t>
    </rPh>
    <rPh sb="2" eb="4">
      <t>シンゾク</t>
    </rPh>
    <rPh sb="4" eb="5">
      <t>スウ</t>
    </rPh>
    <phoneticPr fontId="3"/>
  </si>
  <si>
    <t>　16歳未満</t>
    <rPh sb="3" eb="6">
      <t>サイミマン</t>
    </rPh>
    <phoneticPr fontId="3"/>
  </si>
  <si>
    <t>　19歳未満</t>
    <rPh sb="3" eb="6">
      <t>サイミマン</t>
    </rPh>
    <phoneticPr fontId="3"/>
  </si>
  <si>
    <t>　16歳以上</t>
    <rPh sb="3" eb="6">
      <t>サイイジョウ</t>
    </rPh>
    <phoneticPr fontId="3"/>
  </si>
  <si>
    <t>500万基準</t>
    <rPh sb="3" eb="4">
      <t>マン</t>
    </rPh>
    <rPh sb="4" eb="6">
      <t>キジュン</t>
    </rPh>
    <phoneticPr fontId="3"/>
  </si>
  <si>
    <t>16～19⇒</t>
    <phoneticPr fontId="3"/>
  </si>
  <si>
    <t>～16↓</t>
    <phoneticPr fontId="3"/>
  </si>
  <si>
    <t>学年：</t>
    <rPh sb="0" eb="2">
      <t>ガクネン</t>
    </rPh>
    <phoneticPr fontId="3"/>
  </si>
  <si>
    <t>B</t>
    <phoneticPr fontId="3"/>
  </si>
  <si>
    <t>A</t>
    <phoneticPr fontId="3"/>
  </si>
  <si>
    <t>C</t>
    <phoneticPr fontId="3"/>
  </si>
  <si>
    <t>外</t>
    <rPh sb="0" eb="1">
      <t>ガイ</t>
    </rPh>
    <phoneticPr fontId="3"/>
  </si>
  <si>
    <t>基準</t>
    <rPh sb="0" eb="2">
      <t>キジュン</t>
    </rPh>
    <phoneticPr fontId="3"/>
  </si>
  <si>
    <t>合計</t>
    <rPh sb="0" eb="2">
      <t>ゴウケイ</t>
    </rPh>
    <phoneticPr fontId="3"/>
  </si>
  <si>
    <t>↑実際の扶養親族数と異なる</t>
    <rPh sb="1" eb="3">
      <t>ジッサイ</t>
    </rPh>
    <rPh sb="4" eb="6">
      <t>フヨウ</t>
    </rPh>
    <rPh sb="6" eb="8">
      <t>シンゾク</t>
    </rPh>
    <rPh sb="8" eb="9">
      <t>スウ</t>
    </rPh>
    <rPh sb="10" eb="11">
      <t>コト</t>
    </rPh>
    <phoneticPr fontId="3"/>
  </si>
  <si>
    <t>場合は修正してください</t>
    <rPh sb="0" eb="2">
      <t>バアイ</t>
    </rPh>
    <rPh sb="3" eb="5">
      <t>シュウセイ</t>
    </rPh>
    <phoneticPr fontId="3"/>
  </si>
  <si>
    <t>※　この試算表は、標準的な給与所得者の住民税の計算方法による試算ですので、実際の住民税の課税と異なる場合があります。</t>
    <rPh sb="4" eb="7">
      <t>シサンヒョウ</t>
    </rPh>
    <rPh sb="9" eb="11">
      <t>ヒョウジュン</t>
    </rPh>
    <rPh sb="11" eb="12">
      <t>テキ</t>
    </rPh>
    <rPh sb="13" eb="15">
      <t>キュウヨ</t>
    </rPh>
    <rPh sb="15" eb="17">
      <t>ショトク</t>
    </rPh>
    <rPh sb="17" eb="18">
      <t>シャ</t>
    </rPh>
    <rPh sb="19" eb="22">
      <t>ジュウミンゼイ</t>
    </rPh>
    <rPh sb="23" eb="25">
      <t>ケイサン</t>
    </rPh>
    <rPh sb="25" eb="27">
      <t>ホウホウ</t>
    </rPh>
    <rPh sb="30" eb="32">
      <t>シサン</t>
    </rPh>
    <rPh sb="37" eb="39">
      <t>ジッサイ</t>
    </rPh>
    <rPh sb="40" eb="43">
      <t>ジュウミンゼイ</t>
    </rPh>
    <rPh sb="44" eb="46">
      <t>カゼイ</t>
    </rPh>
    <rPh sb="47" eb="48">
      <t>コト</t>
    </rPh>
    <rPh sb="50" eb="52">
      <t>バアイ</t>
    </rPh>
    <phoneticPr fontId="3"/>
  </si>
  <si>
    <t>課税標準</t>
    <rPh sb="0" eb="2">
      <t>カゼイ</t>
    </rPh>
    <rPh sb="2" eb="4">
      <t>ヒョウジュン</t>
    </rPh>
    <phoneticPr fontId="3"/>
  </si>
  <si>
    <t>課税標準</t>
    <rPh sb="0" eb="4">
      <t>カゼイヒョウジュン</t>
    </rPh>
    <phoneticPr fontId="3"/>
  </si>
  <si>
    <t>障がい者の数（本人除く）</t>
    <rPh sb="0" eb="1">
      <t>ショウ</t>
    </rPh>
    <rPh sb="3" eb="4">
      <t>シャ</t>
    </rPh>
    <rPh sb="5" eb="6">
      <t>カズ</t>
    </rPh>
    <rPh sb="7" eb="9">
      <t>ホンニン</t>
    </rPh>
    <rPh sb="9" eb="10">
      <t>ノゾ</t>
    </rPh>
    <phoneticPr fontId="3"/>
  </si>
  <si>
    <t>　また、この試算表で実際の補助額の審査を行うものではありません。</t>
    <rPh sb="6" eb="9">
      <t>シサンヒョウ</t>
    </rPh>
    <rPh sb="10" eb="12">
      <t>ジッサイ</t>
    </rPh>
    <rPh sb="13" eb="15">
      <t>ホジョ</t>
    </rPh>
    <rPh sb="15" eb="16">
      <t>ガク</t>
    </rPh>
    <rPh sb="17" eb="19">
      <t>シンサ</t>
    </rPh>
    <rPh sb="20" eb="21">
      <t>オコナ</t>
    </rPh>
    <phoneticPr fontId="3"/>
  </si>
  <si>
    <t>※　本校授業料補助上限額は360,000円になります。</t>
    <rPh sb="2" eb="4">
      <t>ホンコウ</t>
    </rPh>
    <rPh sb="4" eb="7">
      <t>ジュギョウリョウ</t>
    </rPh>
    <rPh sb="7" eb="9">
      <t>ホジョ</t>
    </rPh>
    <rPh sb="9" eb="12">
      <t>ジョウゲンガク</t>
    </rPh>
    <rPh sb="20" eb="21">
      <t>エン</t>
    </rPh>
    <phoneticPr fontId="3"/>
  </si>
  <si>
    <t>※　本校施設費等納付金補助上限額は160,000円になります。</t>
    <rPh sb="2" eb="4">
      <t>ホンコウ</t>
    </rPh>
    <rPh sb="4" eb="6">
      <t>シセツ</t>
    </rPh>
    <rPh sb="6" eb="7">
      <t>ヒ</t>
    </rPh>
    <rPh sb="7" eb="8">
      <t>トウ</t>
    </rPh>
    <rPh sb="8" eb="11">
      <t>ノウフキン</t>
    </rPh>
    <rPh sb="11" eb="13">
      <t>ホジョ</t>
    </rPh>
    <rPh sb="13" eb="16">
      <t>ジョウゲンガク</t>
    </rPh>
    <rPh sb="24" eb="25">
      <t>エン</t>
    </rPh>
    <phoneticPr fontId="3"/>
  </si>
  <si>
    <t>政令指定都市</t>
  </si>
  <si>
    <t>　</t>
    <phoneticPr fontId="3"/>
  </si>
  <si>
    <t>※　本校入学金補助上限額は100,000円、1年生のみ対象となります。</t>
    <rPh sb="2" eb="4">
      <t>ホンコウ</t>
    </rPh>
    <rPh sb="4" eb="6">
      <t>ニュウガク</t>
    </rPh>
    <rPh sb="6" eb="7">
      <t>キン</t>
    </rPh>
    <rPh sb="7" eb="9">
      <t>ホジョ</t>
    </rPh>
    <rPh sb="9" eb="12">
      <t>ジョウゲンガク</t>
    </rPh>
    <rPh sb="20" eb="21">
      <t>エン</t>
    </rPh>
    <rPh sb="23" eb="25">
      <t>ネンセイ</t>
    </rPh>
    <rPh sb="27" eb="29">
      <t>タイショウ</t>
    </rPh>
    <phoneticPr fontId="3"/>
  </si>
  <si>
    <t>4箇所のうち0を除く額が表記されれば申請対象の目安となります。</t>
    <rPh sb="1" eb="3">
      <t>カショ</t>
    </rPh>
    <phoneticPr fontId="3"/>
  </si>
  <si>
    <t>　 父母負担軽減申請対象</t>
    <rPh sb="2" eb="4">
      <t>フボ</t>
    </rPh>
    <rPh sb="4" eb="6">
      <t>フタン</t>
    </rPh>
    <rPh sb="6" eb="8">
      <t>ケイゲン</t>
    </rPh>
    <rPh sb="8" eb="10">
      <t>シンセイ</t>
    </rPh>
    <rPh sb="10" eb="12">
      <t>タイショウ</t>
    </rPh>
    <phoneticPr fontId="3"/>
  </si>
  <si>
    <r>
      <rPr>
        <b/>
        <sz val="10"/>
        <rFont val="メイリオ"/>
        <family val="3"/>
        <charset val="128"/>
      </rPr>
      <t>→</t>
    </r>
    <r>
      <rPr>
        <sz val="10"/>
        <rFont val="メイリオ"/>
        <family val="2"/>
        <charset val="128"/>
      </rPr>
      <t xml:space="preserve"> 就学支援金申請対象</t>
    </r>
    <rPh sb="2" eb="4">
      <t>シュウガク</t>
    </rPh>
    <rPh sb="4" eb="6">
      <t>シエン</t>
    </rPh>
    <rPh sb="6" eb="7">
      <t>キン</t>
    </rPh>
    <rPh sb="7" eb="9">
      <t>シンセイ</t>
    </rPh>
    <rPh sb="9" eb="11">
      <t>タイショウ</t>
    </rPh>
    <phoneticPr fontId="3"/>
  </si>
  <si>
    <t xml:space="preserve">　 </t>
    <phoneticPr fontId="3"/>
  </si>
  <si>
    <t>　 父母負担軽減申請対象</t>
    <phoneticPr fontId="3"/>
  </si>
  <si>
    <t>就学支援金・父母負担軽減事業　所得判定基準額試算表</t>
    <rPh sb="0" eb="2">
      <t>シュウガク</t>
    </rPh>
    <rPh sb="2" eb="4">
      <t>シエン</t>
    </rPh>
    <rPh sb="4" eb="5">
      <t>キン</t>
    </rPh>
    <rPh sb="6" eb="8">
      <t>フボ</t>
    </rPh>
    <rPh sb="8" eb="10">
      <t>フタン</t>
    </rPh>
    <rPh sb="10" eb="12">
      <t>ケイゲン</t>
    </rPh>
    <rPh sb="12" eb="14">
      <t>ジギョウ</t>
    </rPh>
    <rPh sb="15" eb="17">
      <t>ショトク</t>
    </rPh>
    <rPh sb="17" eb="19">
      <t>ハンテイ</t>
    </rPh>
    <rPh sb="19" eb="21">
      <t>キジュン</t>
    </rPh>
    <rPh sb="21" eb="22">
      <t>ガク</t>
    </rPh>
    <rPh sb="22" eb="24">
      <t>シサン</t>
    </rPh>
    <rPh sb="24" eb="25">
      <t>ヒョウ</t>
    </rPh>
    <phoneticPr fontId="3"/>
  </si>
  <si>
    <r>
      <t>　</t>
    </r>
    <r>
      <rPr>
        <b/>
        <sz val="10"/>
        <color rgb="FFFF0000"/>
        <rFont val="メイリオ"/>
        <family val="3"/>
        <charset val="128"/>
      </rPr>
      <t>→</t>
    </r>
    <r>
      <rPr>
        <sz val="10"/>
        <rFont val="メイリオ"/>
        <family val="2"/>
        <charset val="128"/>
      </rPr>
      <t>　政令指定都市又は政令指定都市以外を選択する。</t>
    </r>
    <rPh sb="3" eb="5">
      <t>セイレイ</t>
    </rPh>
    <rPh sb="5" eb="7">
      <t>シテイ</t>
    </rPh>
    <rPh sb="7" eb="9">
      <t>トシ</t>
    </rPh>
    <rPh sb="9" eb="10">
      <t>マタ</t>
    </rPh>
    <rPh sb="11" eb="13">
      <t>セイレイ</t>
    </rPh>
    <rPh sb="13" eb="15">
      <t>シテイ</t>
    </rPh>
    <rPh sb="15" eb="17">
      <t>トシ</t>
    </rPh>
    <rPh sb="17" eb="19">
      <t>イガイ</t>
    </rPh>
    <rPh sb="20" eb="22">
      <t>センタク</t>
    </rPh>
    <phoneticPr fontId="3"/>
  </si>
  <si>
    <r>
      <t>　</t>
    </r>
    <r>
      <rPr>
        <b/>
        <sz val="10"/>
        <color rgb="FFFF0000"/>
        <rFont val="メイリオ"/>
        <family val="3"/>
        <charset val="128"/>
      </rPr>
      <t>→</t>
    </r>
    <r>
      <rPr>
        <sz val="10"/>
        <rFont val="メイリオ"/>
        <family val="2"/>
        <charset val="128"/>
      </rPr>
      <t>　</t>
    </r>
    <r>
      <rPr>
        <sz val="10"/>
        <rFont val="メイリオ"/>
        <family val="3"/>
        <charset val="128"/>
      </rPr>
      <t>政令指定都市又は政令指定都市以外を選択する。</t>
    </r>
    <rPh sb="3" eb="5">
      <t>セイレイ</t>
    </rPh>
    <rPh sb="5" eb="7">
      <t>シテイ</t>
    </rPh>
    <rPh sb="7" eb="9">
      <t>トシ</t>
    </rPh>
    <rPh sb="9" eb="10">
      <t>マタ</t>
    </rPh>
    <rPh sb="11" eb="13">
      <t>セイレイ</t>
    </rPh>
    <rPh sb="13" eb="15">
      <t>シテイ</t>
    </rPh>
    <rPh sb="15" eb="17">
      <t>トシ</t>
    </rPh>
    <rPh sb="17" eb="19">
      <t>イガイ</t>
    </rPh>
    <rPh sb="20" eb="22">
      <t>センタク</t>
    </rPh>
    <phoneticPr fontId="3"/>
  </si>
  <si>
    <r>
      <t>　</t>
    </r>
    <r>
      <rPr>
        <b/>
        <sz val="10"/>
        <color rgb="FFFF0000"/>
        <rFont val="メイリオ"/>
        <family val="3"/>
        <charset val="128"/>
      </rPr>
      <t>→</t>
    </r>
    <r>
      <rPr>
        <sz val="10"/>
        <rFont val="メイリオ"/>
        <family val="2"/>
        <charset val="128"/>
      </rPr>
      <t>　学年を入力したください。</t>
    </r>
    <rPh sb="3" eb="5">
      <t>ガクネン</t>
    </rPh>
    <rPh sb="6" eb="8">
      <t>ニュウリョク</t>
    </rPh>
    <phoneticPr fontId="3"/>
  </si>
  <si>
    <r>
      <t>　</t>
    </r>
    <r>
      <rPr>
        <b/>
        <sz val="10"/>
        <color rgb="FFFF0000"/>
        <rFont val="メイリオ"/>
        <family val="3"/>
        <charset val="128"/>
      </rPr>
      <t>→</t>
    </r>
    <r>
      <rPr>
        <sz val="10"/>
        <rFont val="メイリオ"/>
        <family val="2"/>
        <charset val="128"/>
      </rPr>
      <t>　学年を入力してください。</t>
    </r>
    <rPh sb="3" eb="5">
      <t>ガクネン</t>
    </rPh>
    <rPh sb="6" eb="8">
      <t>ニュウリョク</t>
    </rPh>
    <phoneticPr fontId="3"/>
  </si>
  <si>
    <t>※　本校授業料補助上限額は396,000円になります。</t>
    <rPh sb="2" eb="4">
      <t>ホンコウ</t>
    </rPh>
    <rPh sb="4" eb="7">
      <t>ジュギョウリョウ</t>
    </rPh>
    <rPh sb="7" eb="9">
      <t>ホジョ</t>
    </rPh>
    <rPh sb="9" eb="12">
      <t>ジョウゲンガク</t>
    </rPh>
    <rPh sb="20" eb="2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</si>
</sst>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6"/>
      <name val="メイリオ"/>
      <family val="2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2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name val="メイリオ"/>
      <family val="2"/>
      <charset val="128"/>
    </font>
    <font>
      <b/>
      <sz val="10"/>
      <name val="メイリオ"/>
      <family val="3"/>
      <charset val="128"/>
    </font>
    <font>
      <sz val="14"/>
      <name val="メイリオ"/>
      <family val="2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2" borderId="1" xfId="1" applyFont="1" applyFill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38" fontId="6" fillId="2" borderId="2" xfId="1" applyFont="1" applyFill="1" applyBorder="1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/>
    </xf>
    <xf numFmtId="0" fontId="8" fillId="0" borderId="40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/>
    </xf>
    <xf numFmtId="0" fontId="8" fillId="0" borderId="48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distributed" vertical="center"/>
    </xf>
    <xf numFmtId="38" fontId="8" fillId="0" borderId="38" xfId="1" applyFont="1" applyBorder="1" applyAlignment="1">
      <alignment horizontal="distributed" vertical="center"/>
    </xf>
    <xf numFmtId="0" fontId="14" fillId="0" borderId="33" xfId="0" applyFont="1" applyBorder="1" applyAlignment="1">
      <alignment horizontal="distributed" vertical="center"/>
    </xf>
    <xf numFmtId="38" fontId="8" fillId="0" borderId="46" xfId="1" applyFont="1" applyBorder="1" applyAlignment="1">
      <alignment horizontal="distributed" vertical="center" indent="1"/>
    </xf>
    <xf numFmtId="38" fontId="8" fillId="0" borderId="46" xfId="1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38" fontId="6" fillId="0" borderId="3" xfId="1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distributed" vertical="center"/>
    </xf>
    <xf numFmtId="38" fontId="6" fillId="3" borderId="1" xfId="1" applyFont="1" applyFill="1" applyBorder="1">
      <alignment vertical="center"/>
    </xf>
    <xf numFmtId="38" fontId="6" fillId="0" borderId="2" xfId="1" applyFont="1" applyBorder="1">
      <alignment vertical="center"/>
    </xf>
    <xf numFmtId="38" fontId="6" fillId="3" borderId="2" xfId="1" applyFont="1" applyFill="1" applyBorder="1">
      <alignment vertical="center"/>
    </xf>
    <xf numFmtId="0" fontId="6" fillId="0" borderId="15" xfId="0" applyFont="1" applyBorder="1">
      <alignment vertical="center"/>
    </xf>
    <xf numFmtId="38" fontId="6" fillId="3" borderId="15" xfId="1" applyFont="1" applyFill="1" applyBorder="1">
      <alignment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38" fontId="5" fillId="3" borderId="52" xfId="1" applyFont="1" applyFill="1" applyBorder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38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8" fontId="6" fillId="0" borderId="3" xfId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6" fillId="0" borderId="4" xfId="1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39" xfId="0" applyFont="1" applyFill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 textRotation="255"/>
    </xf>
    <xf numFmtId="0" fontId="8" fillId="0" borderId="40" xfId="0" applyFont="1" applyBorder="1" applyAlignment="1">
      <alignment horizontal="distributed" vertical="center" textRotation="255"/>
    </xf>
    <xf numFmtId="0" fontId="8" fillId="0" borderId="46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38" fontId="8" fillId="0" borderId="4" xfId="1" applyFont="1" applyBorder="1" applyAlignment="1">
      <alignment horizontal="distributed" vertical="center"/>
    </xf>
    <xf numFmtId="38" fontId="8" fillId="0" borderId="2" xfId="1" applyFont="1" applyBorder="1" applyAlignment="1">
      <alignment horizontal="distributed" vertical="center"/>
    </xf>
    <xf numFmtId="38" fontId="8" fillId="0" borderId="39" xfId="1" applyFont="1" applyBorder="1" applyAlignment="1">
      <alignment horizontal="distributed" vertical="center"/>
    </xf>
    <xf numFmtId="38" fontId="8" fillId="0" borderId="4" xfId="1" applyFont="1" applyFill="1" applyBorder="1" applyAlignment="1">
      <alignment horizontal="distributed" vertical="center" indent="1"/>
    </xf>
    <xf numFmtId="38" fontId="8" fillId="0" borderId="2" xfId="1" applyFont="1" applyFill="1" applyBorder="1" applyAlignment="1">
      <alignment horizontal="distributed" vertical="center" indent="1"/>
    </xf>
    <xf numFmtId="38" fontId="8" fillId="0" borderId="39" xfId="1" applyFont="1" applyFill="1" applyBorder="1" applyAlignment="1">
      <alignment horizontal="distributed" vertical="center" indent="1"/>
    </xf>
    <xf numFmtId="0" fontId="8" fillId="0" borderId="40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42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43" xfId="0" applyFont="1" applyBorder="1" applyAlignment="1">
      <alignment horizontal="distributed" vertical="center" indent="1"/>
    </xf>
    <xf numFmtId="0" fontId="8" fillId="0" borderId="41" xfId="0" applyFont="1" applyBorder="1" applyAlignment="1">
      <alignment horizontal="distributed" vertical="center" indent="1"/>
    </xf>
    <xf numFmtId="0" fontId="8" fillId="0" borderId="44" xfId="0" applyFont="1" applyBorder="1" applyAlignment="1">
      <alignment horizontal="distributed" vertical="center" indent="1"/>
    </xf>
    <xf numFmtId="0" fontId="8" fillId="0" borderId="31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48" xfId="0" applyFont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distributed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3" fontId="12" fillId="0" borderId="6" xfId="0" applyNumberFormat="1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3" fontId="9" fillId="0" borderId="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11" fillId="0" borderId="7" xfId="0" applyFont="1" applyBorder="1" applyAlignment="1">
      <alignment horizontal="distributed" vertical="center" inden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22411</xdr:colOff>
      <xdr:row>50</xdr:row>
      <xdr:rowOff>11206</xdr:rowOff>
    </xdr:from>
    <xdr:to>
      <xdr:col>6</xdr:col>
      <xdr:colOff>22412</xdr:colOff>
      <xdr:row>54</xdr:row>
      <xdr:rowOff>11206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83069" y="10538838"/>
          <a:ext cx="812132" cy="85223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273888</xdr:colOff>
      <xdr:row>52</xdr:row>
      <xdr:rowOff>203756</xdr:rowOff>
    </xdr:from>
    <xdr:to>
      <xdr:col>4</xdr:col>
      <xdr:colOff>628547</xdr:colOff>
      <xdr:row>55</xdr:row>
      <xdr:rowOff>223591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7940028" flipH="1">
          <a:off x="3338021" y="11438329"/>
          <a:ext cx="680982" cy="354659"/>
        </a:xfrm>
        <a:custGeom>
          <a:avLst/>
          <a:gdLst>
            <a:gd name="connsiteX0" fmla="*/ 0 w 672353"/>
            <a:gd name="connsiteY0" fmla="*/ 134877 h 134877"/>
            <a:gd name="connsiteX1" fmla="*/ 302559 w 672353"/>
            <a:gd name="connsiteY1" fmla="*/ 406 h 134877"/>
            <a:gd name="connsiteX2" fmla="*/ 672353 w 672353"/>
            <a:gd name="connsiteY2" fmla="*/ 101259 h 1348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72353" h="134877">
              <a:moveTo>
                <a:pt x="0" y="134877"/>
              </a:moveTo>
              <a:cubicBezTo>
                <a:pt x="95250" y="70443"/>
                <a:pt x="190500" y="6009"/>
                <a:pt x="302559" y="406"/>
              </a:cubicBezTo>
              <a:cubicBezTo>
                <a:pt x="414618" y="-5197"/>
                <a:pt x="543485" y="48031"/>
                <a:pt x="672353" y="101259"/>
              </a:cubicBez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40822</xdr:colOff>
      <xdr:row>51</xdr:row>
      <xdr:rowOff>13607</xdr:rowOff>
    </xdr:from>
    <xdr:to>
      <xdr:col>6</xdr:col>
      <xdr:colOff>121750</xdr:colOff>
      <xdr:row>53</xdr:row>
      <xdr:rowOff>185965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12179" y="10654393"/>
          <a:ext cx="80928" cy="589643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17</xdr:col>
          <xdr:colOff>1471893</xdr:colOff>
          <xdr:row>26</xdr:row>
          <xdr:rowOff>47625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源泉徴収票!$B$2:$Q$36" spid="_x0000_s22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28214" y="408214"/>
              <a:ext cx="5839786" cy="43338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612321</xdr:colOff>
      <xdr:row>10</xdr:row>
      <xdr:rowOff>68036</xdr:rowOff>
    </xdr:from>
    <xdr:to>
      <xdr:col>15</xdr:col>
      <xdr:colOff>449036</xdr:colOff>
      <xdr:row>12</xdr:row>
      <xdr:rowOff>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320892" y="1496786"/>
          <a:ext cx="884465" cy="340179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84363</xdr:colOff>
      <xdr:row>13</xdr:row>
      <xdr:rowOff>97972</xdr:rowOff>
    </xdr:from>
    <xdr:to>
      <xdr:col>14</xdr:col>
      <xdr:colOff>721179</xdr:colOff>
      <xdr:row>15</xdr:row>
      <xdr:rowOff>29936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112577" y="2139043"/>
          <a:ext cx="1317173" cy="340179"/>
        </a:xfrm>
        <a:prstGeom prst="ellipse">
          <a:avLst/>
        </a:prstGeom>
        <a:noFill/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8</xdr:row>
      <xdr:rowOff>149678</xdr:rowOff>
    </xdr:from>
    <xdr:to>
      <xdr:col>10</xdr:col>
      <xdr:colOff>277259</xdr:colOff>
      <xdr:row>13</xdr:row>
      <xdr:rowOff>147790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7" idx="1"/>
        </xdr:cNvCxnSpPr>
      </xdr:nvCxnSpPr>
      <xdr:spPr>
        <a:xfrm flipH="1" flipV="1">
          <a:off x="4463143" y="1170214"/>
          <a:ext cx="3842330" cy="1018647"/>
        </a:xfrm>
        <a:prstGeom prst="straightConnector1">
          <a:avLst/>
        </a:prstGeom>
        <a:ln w="28575">
          <a:tailEnd type="triangle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15</xdr:col>
      <xdr:colOff>517073</xdr:colOff>
      <xdr:row>13</xdr:row>
      <xdr:rowOff>73479</xdr:rowOff>
    </xdr:from>
    <xdr:to>
      <xdr:col>17</xdr:col>
      <xdr:colOff>898072</xdr:colOff>
      <xdr:row>15</xdr:row>
      <xdr:rowOff>5443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273394" y="2114550"/>
          <a:ext cx="3020785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89808</xdr:rowOff>
    </xdr:from>
    <xdr:to>
      <xdr:col>8</xdr:col>
      <xdr:colOff>231321</xdr:colOff>
      <xdr:row>13</xdr:row>
      <xdr:rowOff>21773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1722665"/>
          <a:ext cx="6762750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231321</xdr:colOff>
      <xdr:row>12</xdr:row>
      <xdr:rowOff>55791</xdr:rowOff>
    </xdr:from>
    <xdr:to>
      <xdr:col>16</xdr:col>
      <xdr:colOff>20564</xdr:colOff>
      <xdr:row>13</xdr:row>
      <xdr:rowOff>123297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3" idx="1"/>
          <a:endCxn id="24" idx="6"/>
        </xdr:cNvCxnSpPr>
      </xdr:nvCxnSpPr>
      <xdr:spPr>
        <a:xfrm flipH="1" flipV="1">
          <a:off x="6762750" y="1892755"/>
          <a:ext cx="3953028" cy="271613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14</xdr:col>
      <xdr:colOff>315686</xdr:colOff>
      <xdr:row>15</xdr:row>
      <xdr:rowOff>43543</xdr:rowOff>
    </xdr:from>
    <xdr:to>
      <xdr:col>15</xdr:col>
      <xdr:colOff>152401</xdr:colOff>
      <xdr:row>16</xdr:row>
      <xdr:rowOff>179615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9024257" y="2492829"/>
          <a:ext cx="884465" cy="340179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421821</xdr:colOff>
      <xdr:row>14</xdr:row>
      <xdr:rowOff>87466</xdr:rowOff>
    </xdr:from>
    <xdr:to>
      <xdr:col>14</xdr:col>
      <xdr:colOff>285750</xdr:colOff>
      <xdr:row>16</xdr:row>
      <xdr:rowOff>27213</xdr:rowOff>
    </xdr:to>
    <xdr:sp macro="" textlink="">
      <xdr:nvSpPr>
        <xdr:cNvPr id="34" name="フリーフォーム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38250" y="2332645"/>
          <a:ext cx="7756071" cy="347961"/>
        </a:xfrm>
        <a:custGeom>
          <a:avLst/>
          <a:gdLst>
            <a:gd name="connsiteX0" fmla="*/ 7742464 w 7742464"/>
            <a:gd name="connsiteY0" fmla="*/ 285768 h 285768"/>
            <a:gd name="connsiteX1" fmla="*/ 5987143 w 7742464"/>
            <a:gd name="connsiteY1" fmla="*/ 18 h 285768"/>
            <a:gd name="connsiteX2" fmla="*/ 0 w 7742464"/>
            <a:gd name="connsiteY2" fmla="*/ 272161 h 285768"/>
            <a:gd name="connsiteX0" fmla="*/ 7756071 w 7756071"/>
            <a:gd name="connsiteY0" fmla="*/ 179678 h 274929"/>
            <a:gd name="connsiteX1" fmla="*/ 5987143 w 7756071"/>
            <a:gd name="connsiteY1" fmla="*/ 2786 h 274929"/>
            <a:gd name="connsiteX2" fmla="*/ 0 w 7756071"/>
            <a:gd name="connsiteY2" fmla="*/ 274929 h 274929"/>
            <a:gd name="connsiteX0" fmla="*/ 7756071 w 7756071"/>
            <a:gd name="connsiteY0" fmla="*/ 219378 h 314629"/>
            <a:gd name="connsiteX1" fmla="*/ 5987143 w 7756071"/>
            <a:gd name="connsiteY1" fmla="*/ 42486 h 314629"/>
            <a:gd name="connsiteX2" fmla="*/ 0 w 7756071"/>
            <a:gd name="connsiteY2" fmla="*/ 314629 h 314629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756071" h="347961">
              <a:moveTo>
                <a:pt x="7756071" y="252710"/>
              </a:moveTo>
              <a:cubicBezTo>
                <a:pt x="6149294" y="-79531"/>
                <a:pt x="4735286" y="5515"/>
                <a:pt x="3442608" y="21390"/>
              </a:cubicBezTo>
              <a:cubicBezTo>
                <a:pt x="2149930" y="37265"/>
                <a:pt x="947964" y="171067"/>
                <a:pt x="0" y="347961"/>
              </a:cubicBezTo>
            </a:path>
          </a:pathLst>
        </a:custGeom>
        <a:noFill/>
        <a:ln w="28575">
          <a:solidFill>
            <a:srgbClr val="0070C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966107</xdr:colOff>
      <xdr:row>15</xdr:row>
      <xdr:rowOff>59872</xdr:rowOff>
    </xdr:from>
    <xdr:to>
      <xdr:col>17</xdr:col>
      <xdr:colOff>234043</xdr:colOff>
      <xdr:row>16</xdr:row>
      <xdr:rowOff>195944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1661321" y="2509158"/>
          <a:ext cx="968829" cy="340179"/>
        </a:xfrm>
        <a:prstGeom prst="ellipse">
          <a:avLst/>
        </a:prstGeom>
        <a:noFill/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544286</xdr:colOff>
      <xdr:row>17</xdr:row>
      <xdr:rowOff>185057</xdr:rowOff>
    </xdr:from>
    <xdr:to>
      <xdr:col>17</xdr:col>
      <xdr:colOff>1485901</xdr:colOff>
      <xdr:row>19</xdr:row>
      <xdr:rowOff>117022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892143" y="3042557"/>
          <a:ext cx="5989865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54428</xdr:colOff>
      <xdr:row>15</xdr:row>
      <xdr:rowOff>133350</xdr:rowOff>
    </xdr:from>
    <xdr:to>
      <xdr:col>9</xdr:col>
      <xdr:colOff>329292</xdr:colOff>
      <xdr:row>17</xdr:row>
      <xdr:rowOff>65315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320142" y="2582636"/>
          <a:ext cx="4357007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507651</xdr:colOff>
      <xdr:row>17</xdr:row>
      <xdr:rowOff>15497</xdr:rowOff>
    </xdr:from>
    <xdr:to>
      <xdr:col>14</xdr:col>
      <xdr:colOff>60767</xdr:colOff>
      <xdr:row>18</xdr:row>
      <xdr:rowOff>30768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6" idx="1"/>
          <a:endCxn id="37" idx="5"/>
        </xdr:cNvCxnSpPr>
      </xdr:nvCxnSpPr>
      <xdr:spPr>
        <a:xfrm flipH="1" flipV="1">
          <a:off x="7039080" y="2872997"/>
          <a:ext cx="1730258" cy="219378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3</xdr:col>
      <xdr:colOff>95250</xdr:colOff>
      <xdr:row>16</xdr:row>
      <xdr:rowOff>68036</xdr:rowOff>
    </xdr:from>
    <xdr:to>
      <xdr:col>16</xdr:col>
      <xdr:colOff>966107</xdr:colOff>
      <xdr:row>18</xdr:row>
      <xdr:rowOff>18569</xdr:rowOff>
    </xdr:to>
    <xdr:sp macro="" textlink="">
      <xdr:nvSpPr>
        <xdr:cNvPr id="41" name="フリーフォーム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544536" y="2721429"/>
          <a:ext cx="9116785" cy="358747"/>
        </a:xfrm>
        <a:custGeom>
          <a:avLst/>
          <a:gdLst>
            <a:gd name="connsiteX0" fmla="*/ 9116785 w 9116785"/>
            <a:gd name="connsiteY0" fmla="*/ 0 h 423794"/>
            <a:gd name="connsiteX1" fmla="*/ 7796893 w 9116785"/>
            <a:gd name="connsiteY1" fmla="*/ 258535 h 423794"/>
            <a:gd name="connsiteX2" fmla="*/ 3061607 w 9116785"/>
            <a:gd name="connsiteY2" fmla="*/ 421821 h 423794"/>
            <a:gd name="connsiteX3" fmla="*/ 0 w 9116785"/>
            <a:gd name="connsiteY3" fmla="*/ 149678 h 423794"/>
            <a:gd name="connsiteX0" fmla="*/ 9116785 w 9116785"/>
            <a:gd name="connsiteY0" fmla="*/ 0 h 423794"/>
            <a:gd name="connsiteX1" fmla="*/ 7796893 w 9116785"/>
            <a:gd name="connsiteY1" fmla="*/ 258535 h 423794"/>
            <a:gd name="connsiteX2" fmla="*/ 3061607 w 9116785"/>
            <a:gd name="connsiteY2" fmla="*/ 421821 h 423794"/>
            <a:gd name="connsiteX3" fmla="*/ 0 w 9116785"/>
            <a:gd name="connsiteY3" fmla="*/ 149678 h 423794"/>
            <a:gd name="connsiteX0" fmla="*/ 9116785 w 9116785"/>
            <a:gd name="connsiteY0" fmla="*/ 0 h 423794"/>
            <a:gd name="connsiteX1" fmla="*/ 7742464 w 9116785"/>
            <a:gd name="connsiteY1" fmla="*/ 258535 h 423794"/>
            <a:gd name="connsiteX2" fmla="*/ 3061607 w 9116785"/>
            <a:gd name="connsiteY2" fmla="*/ 421821 h 423794"/>
            <a:gd name="connsiteX3" fmla="*/ 0 w 9116785"/>
            <a:gd name="connsiteY3" fmla="*/ 149678 h 423794"/>
            <a:gd name="connsiteX0" fmla="*/ 9116785 w 9116785"/>
            <a:gd name="connsiteY0" fmla="*/ 0 h 428105"/>
            <a:gd name="connsiteX1" fmla="*/ 5973535 w 9116785"/>
            <a:gd name="connsiteY1" fmla="*/ 312964 h 428105"/>
            <a:gd name="connsiteX2" fmla="*/ 3061607 w 9116785"/>
            <a:gd name="connsiteY2" fmla="*/ 421821 h 428105"/>
            <a:gd name="connsiteX3" fmla="*/ 0 w 9116785"/>
            <a:gd name="connsiteY3" fmla="*/ 149678 h 428105"/>
            <a:gd name="connsiteX0" fmla="*/ 9116785 w 9116785"/>
            <a:gd name="connsiteY0" fmla="*/ 0 h 428105"/>
            <a:gd name="connsiteX1" fmla="*/ 5973535 w 9116785"/>
            <a:gd name="connsiteY1" fmla="*/ 312964 h 428105"/>
            <a:gd name="connsiteX2" fmla="*/ 3061607 w 9116785"/>
            <a:gd name="connsiteY2" fmla="*/ 421821 h 428105"/>
            <a:gd name="connsiteX3" fmla="*/ 0 w 9116785"/>
            <a:gd name="connsiteY3" fmla="*/ 149678 h 428105"/>
            <a:gd name="connsiteX0" fmla="*/ 9116785 w 9116785"/>
            <a:gd name="connsiteY0" fmla="*/ 0 h 358747"/>
            <a:gd name="connsiteX1" fmla="*/ 5973535 w 9116785"/>
            <a:gd name="connsiteY1" fmla="*/ 312964 h 358747"/>
            <a:gd name="connsiteX2" fmla="*/ 2721428 w 9116785"/>
            <a:gd name="connsiteY2" fmla="*/ 340178 h 358747"/>
            <a:gd name="connsiteX3" fmla="*/ 0 w 9116785"/>
            <a:gd name="connsiteY3" fmla="*/ 149678 h 3587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116785" h="358747">
              <a:moveTo>
                <a:pt x="9116785" y="0"/>
              </a:moveTo>
              <a:cubicBezTo>
                <a:pt x="7614329" y="189365"/>
                <a:pt x="7039428" y="256268"/>
                <a:pt x="5973535" y="312964"/>
              </a:cubicBezTo>
              <a:cubicBezTo>
                <a:pt x="4907642" y="369660"/>
                <a:pt x="3717017" y="367392"/>
                <a:pt x="2721428" y="340178"/>
              </a:cubicBezTo>
              <a:cubicBezTo>
                <a:pt x="1725839" y="312964"/>
                <a:pt x="446768" y="258535"/>
                <a:pt x="0" y="149678"/>
              </a:cubicBezTo>
            </a:path>
          </a:pathLst>
        </a:custGeom>
        <a:ln w="28575"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29936</xdr:colOff>
      <xdr:row>24</xdr:row>
      <xdr:rowOff>92528</xdr:rowOff>
    </xdr:from>
    <xdr:to>
      <xdr:col>17</xdr:col>
      <xdr:colOff>258536</xdr:colOff>
      <xdr:row>26</xdr:row>
      <xdr:rowOff>24493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058150" y="4378778"/>
          <a:ext cx="4596493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70756</xdr:colOff>
      <xdr:row>19</xdr:row>
      <xdr:rowOff>149679</xdr:rowOff>
    </xdr:from>
    <xdr:to>
      <xdr:col>6</xdr:col>
      <xdr:colOff>122465</xdr:colOff>
      <xdr:row>21</xdr:row>
      <xdr:rowOff>81643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0756" y="3415393"/>
          <a:ext cx="4950280" cy="340179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122465</xdr:colOff>
      <xdr:row>20</xdr:row>
      <xdr:rowOff>115662</xdr:rowOff>
    </xdr:from>
    <xdr:to>
      <xdr:col>10</xdr:col>
      <xdr:colOff>29936</xdr:colOff>
      <xdr:row>25</xdr:row>
      <xdr:rowOff>58511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3" idx="2"/>
          <a:endCxn id="44" idx="6"/>
        </xdr:cNvCxnSpPr>
      </xdr:nvCxnSpPr>
      <xdr:spPr>
        <a:xfrm flipH="1" flipV="1">
          <a:off x="5021036" y="3585483"/>
          <a:ext cx="3037114" cy="96338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15</xdr:col>
      <xdr:colOff>705489</xdr:colOff>
      <xdr:row>20</xdr:row>
      <xdr:rowOff>178014</xdr:rowOff>
    </xdr:from>
    <xdr:to>
      <xdr:col>16</xdr:col>
      <xdr:colOff>1095774</xdr:colOff>
      <xdr:row>22</xdr:row>
      <xdr:rowOff>109977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387371" y="3797514"/>
          <a:ext cx="1320374" cy="357787"/>
        </a:xfrm>
        <a:prstGeom prst="ellipse">
          <a:avLst/>
        </a:prstGeom>
        <a:noFill/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44825</xdr:colOff>
      <xdr:row>8</xdr:row>
      <xdr:rowOff>89648</xdr:rowOff>
    </xdr:from>
    <xdr:to>
      <xdr:col>16</xdr:col>
      <xdr:colOff>336175</xdr:colOff>
      <xdr:row>20</xdr:row>
      <xdr:rowOff>112059</xdr:rowOff>
    </xdr:to>
    <xdr:sp macro="" textlink="">
      <xdr:nvSpPr>
        <xdr:cNvPr id="51" name="フリーフォーム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499413" y="1154207"/>
          <a:ext cx="4448733" cy="2577352"/>
        </a:xfrm>
        <a:custGeom>
          <a:avLst/>
          <a:gdLst>
            <a:gd name="connsiteX0" fmla="*/ 3933264 w 4028492"/>
            <a:gd name="connsiteY0" fmla="*/ 2770634 h 2770634"/>
            <a:gd name="connsiteX1" fmla="*/ 3731558 w 4028492"/>
            <a:gd name="connsiteY1" fmla="*/ 1784516 h 2770634"/>
            <a:gd name="connsiteX2" fmla="*/ 1456764 w 4028492"/>
            <a:gd name="connsiteY2" fmla="*/ 159663 h 2770634"/>
            <a:gd name="connsiteX3" fmla="*/ 0 w 4028492"/>
            <a:gd name="connsiteY3" fmla="*/ 103634 h 2770634"/>
            <a:gd name="connsiteX0" fmla="*/ 4336675 w 4361863"/>
            <a:gd name="connsiteY0" fmla="*/ 2658575 h 2658575"/>
            <a:gd name="connsiteX1" fmla="*/ 3731558 w 4361863"/>
            <a:gd name="connsiteY1" fmla="*/ 1784516 h 2658575"/>
            <a:gd name="connsiteX2" fmla="*/ 1456764 w 4361863"/>
            <a:gd name="connsiteY2" fmla="*/ 159663 h 2658575"/>
            <a:gd name="connsiteX3" fmla="*/ 0 w 4361863"/>
            <a:gd name="connsiteY3" fmla="*/ 103634 h 2658575"/>
            <a:gd name="connsiteX0" fmla="*/ 4336675 w 4336675"/>
            <a:gd name="connsiteY0" fmla="*/ 2658575 h 2658575"/>
            <a:gd name="connsiteX1" fmla="*/ 3731558 w 4336675"/>
            <a:gd name="connsiteY1" fmla="*/ 1784516 h 2658575"/>
            <a:gd name="connsiteX2" fmla="*/ 1456764 w 4336675"/>
            <a:gd name="connsiteY2" fmla="*/ 159663 h 2658575"/>
            <a:gd name="connsiteX3" fmla="*/ 0 w 4336675"/>
            <a:gd name="connsiteY3" fmla="*/ 103634 h 2658575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574046 h 2574046"/>
            <a:gd name="connsiteX1" fmla="*/ 3025588 w 4336675"/>
            <a:gd name="connsiteY1" fmla="*/ 1072458 h 2574046"/>
            <a:gd name="connsiteX2" fmla="*/ 1400735 w 4336675"/>
            <a:gd name="connsiteY2" fmla="*/ 232016 h 2574046"/>
            <a:gd name="connsiteX3" fmla="*/ 0 w 4336675"/>
            <a:gd name="connsiteY3" fmla="*/ 19105 h 2574046"/>
            <a:gd name="connsiteX0" fmla="*/ 4448733 w 4448733"/>
            <a:gd name="connsiteY0" fmla="*/ 2594582 h 2594582"/>
            <a:gd name="connsiteX1" fmla="*/ 3137646 w 4448733"/>
            <a:gd name="connsiteY1" fmla="*/ 1092994 h 2594582"/>
            <a:gd name="connsiteX2" fmla="*/ 1512793 w 4448733"/>
            <a:gd name="connsiteY2" fmla="*/ 252552 h 2594582"/>
            <a:gd name="connsiteX3" fmla="*/ 0 w 4448733"/>
            <a:gd name="connsiteY3" fmla="*/ 17230 h 259458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448733" h="2577352">
              <a:moveTo>
                <a:pt x="4448733" y="2577352"/>
              </a:moveTo>
              <a:cubicBezTo>
                <a:pt x="4162048" y="1976904"/>
                <a:pt x="3626969" y="1466102"/>
                <a:pt x="3137646" y="1075764"/>
              </a:cubicBezTo>
              <a:cubicBezTo>
                <a:pt x="2648323" y="685426"/>
                <a:pt x="2035734" y="414616"/>
                <a:pt x="1512793" y="235322"/>
              </a:cubicBezTo>
              <a:cubicBezTo>
                <a:pt x="989852" y="56028"/>
                <a:pt x="440764" y="3736"/>
                <a:pt x="0" y="0"/>
              </a:cubicBezTo>
            </a:path>
          </a:pathLst>
        </a:custGeom>
        <a:noFill/>
        <a:ln w="28575">
          <a:solidFill>
            <a:schemeClr val="accent2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680356</xdr:colOff>
          <xdr:row>28</xdr:row>
          <xdr:rowOff>0</xdr:rowOff>
        </xdr:from>
        <xdr:to>
          <xdr:col>20</xdr:col>
          <xdr:colOff>111024</xdr:colOff>
          <xdr:row>46</xdr:row>
          <xdr:rowOff>190499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課税証明書!$A$1:$M$22" spid="_x0000_s225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41768" y="5961529"/>
              <a:ext cx="7633374" cy="4022911"/>
            </a:xfrm>
            <a:prstGeom prst="rect">
              <a:avLst/>
            </a:prstGeom>
            <a:noFill/>
            <a:ln w="12700">
              <a:solidFill>
                <a:sysClr val="windowText" lastClr="000000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17</xdr:col>
      <xdr:colOff>1510393</xdr:colOff>
      <xdr:row>41</xdr:row>
      <xdr:rowOff>176895</xdr:rowOff>
    </xdr:from>
    <xdr:to>
      <xdr:col>19</xdr:col>
      <xdr:colOff>547007</xdr:colOff>
      <xdr:row>43</xdr:row>
      <xdr:rowOff>190502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3906500" y="7932966"/>
          <a:ext cx="1513114" cy="421822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54428</xdr:colOff>
      <xdr:row>32</xdr:row>
      <xdr:rowOff>70759</xdr:rowOff>
    </xdr:from>
    <xdr:to>
      <xdr:col>8</xdr:col>
      <xdr:colOff>40820</xdr:colOff>
      <xdr:row>34</xdr:row>
      <xdr:rowOff>84367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4428" y="5989866"/>
          <a:ext cx="6517821" cy="421822"/>
        </a:xfrm>
        <a:prstGeom prst="ellipse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957943</xdr:colOff>
      <xdr:row>32</xdr:row>
      <xdr:rowOff>19051</xdr:rowOff>
    </xdr:from>
    <xdr:to>
      <xdr:col>16</xdr:col>
      <xdr:colOff>163286</xdr:colOff>
      <xdr:row>35</xdr:row>
      <xdr:rowOff>54429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9666514" y="5938158"/>
          <a:ext cx="1191986" cy="64770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136071</xdr:colOff>
      <xdr:row>28</xdr:row>
      <xdr:rowOff>144235</xdr:rowOff>
    </xdr:from>
    <xdr:to>
      <xdr:col>4</xdr:col>
      <xdr:colOff>48988</xdr:colOff>
      <xdr:row>30</xdr:row>
      <xdr:rowOff>76200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136071" y="5246914"/>
          <a:ext cx="3178631" cy="340179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171068</xdr:colOff>
      <xdr:row>27</xdr:row>
      <xdr:rowOff>164323</xdr:rowOff>
    </xdr:from>
    <xdr:to>
      <xdr:col>14</xdr:col>
      <xdr:colOff>1014127</xdr:colOff>
      <xdr:row>30</xdr:row>
      <xdr:rowOff>109894</xdr:rowOff>
    </xdr:to>
    <xdr:sp macro="" textlink="">
      <xdr:nvSpPr>
        <xdr:cNvPr id="59" name="フリーフォーム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 rot="476432">
          <a:off x="1803925" y="5062894"/>
          <a:ext cx="7918773" cy="557893"/>
        </a:xfrm>
        <a:custGeom>
          <a:avLst/>
          <a:gdLst>
            <a:gd name="connsiteX0" fmla="*/ 7742464 w 7742464"/>
            <a:gd name="connsiteY0" fmla="*/ 285768 h 285768"/>
            <a:gd name="connsiteX1" fmla="*/ 5987143 w 7742464"/>
            <a:gd name="connsiteY1" fmla="*/ 18 h 285768"/>
            <a:gd name="connsiteX2" fmla="*/ 0 w 7742464"/>
            <a:gd name="connsiteY2" fmla="*/ 272161 h 285768"/>
            <a:gd name="connsiteX0" fmla="*/ 7756071 w 7756071"/>
            <a:gd name="connsiteY0" fmla="*/ 179678 h 274929"/>
            <a:gd name="connsiteX1" fmla="*/ 5987143 w 7756071"/>
            <a:gd name="connsiteY1" fmla="*/ 2786 h 274929"/>
            <a:gd name="connsiteX2" fmla="*/ 0 w 7756071"/>
            <a:gd name="connsiteY2" fmla="*/ 274929 h 274929"/>
            <a:gd name="connsiteX0" fmla="*/ 7756071 w 7756071"/>
            <a:gd name="connsiteY0" fmla="*/ 219378 h 314629"/>
            <a:gd name="connsiteX1" fmla="*/ 5987143 w 7756071"/>
            <a:gd name="connsiteY1" fmla="*/ 42486 h 314629"/>
            <a:gd name="connsiteX2" fmla="*/ 0 w 7756071"/>
            <a:gd name="connsiteY2" fmla="*/ 314629 h 314629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756071" h="347961">
              <a:moveTo>
                <a:pt x="7756071" y="252710"/>
              </a:moveTo>
              <a:cubicBezTo>
                <a:pt x="6149294" y="-79531"/>
                <a:pt x="4735286" y="5515"/>
                <a:pt x="3442608" y="21390"/>
              </a:cubicBezTo>
              <a:cubicBezTo>
                <a:pt x="2149930" y="37265"/>
                <a:pt x="947964" y="171067"/>
                <a:pt x="0" y="347961"/>
              </a:cubicBezTo>
            </a:path>
          </a:pathLst>
        </a:custGeom>
        <a:noFill/>
        <a:ln w="28575">
          <a:solidFill>
            <a:srgbClr val="0070C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176893</xdr:colOff>
      <xdr:row>40</xdr:row>
      <xdr:rowOff>95250</xdr:rowOff>
    </xdr:from>
    <xdr:to>
      <xdr:col>19</xdr:col>
      <xdr:colOff>503465</xdr:colOff>
      <xdr:row>41</xdr:row>
      <xdr:rowOff>130631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5049500" y="7647214"/>
          <a:ext cx="326572" cy="239488"/>
        </a:xfrm>
        <a:prstGeom prst="ellipse">
          <a:avLst/>
        </a:prstGeom>
        <a:noFill/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217714</xdr:colOff>
      <xdr:row>29</xdr:row>
      <xdr:rowOff>68034</xdr:rowOff>
    </xdr:from>
    <xdr:to>
      <xdr:col>19</xdr:col>
      <xdr:colOff>13607</xdr:colOff>
      <xdr:row>40</xdr:row>
      <xdr:rowOff>190500</xdr:rowOff>
    </xdr:to>
    <xdr:sp macro="" textlink="">
      <xdr:nvSpPr>
        <xdr:cNvPr id="61" name="フリーフォーム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4299857" y="5374820"/>
          <a:ext cx="10586357" cy="2367644"/>
        </a:xfrm>
        <a:custGeom>
          <a:avLst/>
          <a:gdLst>
            <a:gd name="connsiteX0" fmla="*/ 3933264 w 4028492"/>
            <a:gd name="connsiteY0" fmla="*/ 2770634 h 2770634"/>
            <a:gd name="connsiteX1" fmla="*/ 3731558 w 4028492"/>
            <a:gd name="connsiteY1" fmla="*/ 1784516 h 2770634"/>
            <a:gd name="connsiteX2" fmla="*/ 1456764 w 4028492"/>
            <a:gd name="connsiteY2" fmla="*/ 159663 h 2770634"/>
            <a:gd name="connsiteX3" fmla="*/ 0 w 4028492"/>
            <a:gd name="connsiteY3" fmla="*/ 103634 h 2770634"/>
            <a:gd name="connsiteX0" fmla="*/ 4336675 w 4361863"/>
            <a:gd name="connsiteY0" fmla="*/ 2658575 h 2658575"/>
            <a:gd name="connsiteX1" fmla="*/ 3731558 w 4361863"/>
            <a:gd name="connsiteY1" fmla="*/ 1784516 h 2658575"/>
            <a:gd name="connsiteX2" fmla="*/ 1456764 w 4361863"/>
            <a:gd name="connsiteY2" fmla="*/ 159663 h 2658575"/>
            <a:gd name="connsiteX3" fmla="*/ 0 w 4361863"/>
            <a:gd name="connsiteY3" fmla="*/ 103634 h 2658575"/>
            <a:gd name="connsiteX0" fmla="*/ 4336675 w 4336675"/>
            <a:gd name="connsiteY0" fmla="*/ 2658575 h 2658575"/>
            <a:gd name="connsiteX1" fmla="*/ 3731558 w 4336675"/>
            <a:gd name="connsiteY1" fmla="*/ 1784516 h 2658575"/>
            <a:gd name="connsiteX2" fmla="*/ 1456764 w 4336675"/>
            <a:gd name="connsiteY2" fmla="*/ 159663 h 2658575"/>
            <a:gd name="connsiteX3" fmla="*/ 0 w 4336675"/>
            <a:gd name="connsiteY3" fmla="*/ 103634 h 2658575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574046 h 2574046"/>
            <a:gd name="connsiteX1" fmla="*/ 3025588 w 4336675"/>
            <a:gd name="connsiteY1" fmla="*/ 1072458 h 2574046"/>
            <a:gd name="connsiteX2" fmla="*/ 1400735 w 4336675"/>
            <a:gd name="connsiteY2" fmla="*/ 232016 h 2574046"/>
            <a:gd name="connsiteX3" fmla="*/ 0 w 4336675"/>
            <a:gd name="connsiteY3" fmla="*/ 19105 h 2574046"/>
            <a:gd name="connsiteX0" fmla="*/ 4448733 w 4448733"/>
            <a:gd name="connsiteY0" fmla="*/ 2594582 h 2594582"/>
            <a:gd name="connsiteX1" fmla="*/ 3137646 w 4448733"/>
            <a:gd name="connsiteY1" fmla="*/ 1092994 h 2594582"/>
            <a:gd name="connsiteX2" fmla="*/ 1512793 w 4448733"/>
            <a:gd name="connsiteY2" fmla="*/ 252552 h 2594582"/>
            <a:gd name="connsiteX3" fmla="*/ 0 w 4448733"/>
            <a:gd name="connsiteY3" fmla="*/ 17230 h 259458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971911 w 4448733"/>
            <a:gd name="connsiteY1" fmla="*/ 1868983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971911 w 4448733"/>
            <a:gd name="connsiteY1" fmla="*/ 1868983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799546 w 4448733"/>
            <a:gd name="connsiteY1" fmla="*/ 1889857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799546 w 4448733"/>
            <a:gd name="connsiteY1" fmla="*/ 1889857 h 2577352"/>
            <a:gd name="connsiteX2" fmla="*/ 1327168 w 4448733"/>
            <a:gd name="connsiteY2" fmla="*/ 485815 h 2577352"/>
            <a:gd name="connsiteX3" fmla="*/ 0 w 4448733"/>
            <a:gd name="connsiteY3" fmla="*/ 0 h 2577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448733" h="2577352">
              <a:moveTo>
                <a:pt x="4448733" y="2577352"/>
              </a:moveTo>
              <a:cubicBezTo>
                <a:pt x="3930018" y="2519634"/>
                <a:pt x="3319807" y="2238447"/>
                <a:pt x="2799546" y="1889857"/>
              </a:cubicBezTo>
              <a:cubicBezTo>
                <a:pt x="2279285" y="1541267"/>
                <a:pt x="1793759" y="800791"/>
                <a:pt x="1327168" y="485815"/>
              </a:cubicBezTo>
              <a:cubicBezTo>
                <a:pt x="860577" y="170839"/>
                <a:pt x="440764" y="3736"/>
                <a:pt x="0" y="0"/>
              </a:cubicBezTo>
            </a:path>
          </a:pathLst>
        </a:custGeom>
        <a:noFill/>
        <a:ln w="28575">
          <a:solidFill>
            <a:schemeClr val="accent2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40820</xdr:colOff>
      <xdr:row>33</xdr:row>
      <xdr:rowOff>68035</xdr:rowOff>
    </xdr:from>
    <xdr:to>
      <xdr:col>17</xdr:col>
      <xdr:colOff>1333499</xdr:colOff>
      <xdr:row>42</xdr:row>
      <xdr:rowOff>122463</xdr:rowOff>
    </xdr:to>
    <xdr:sp macro="" textlink="">
      <xdr:nvSpPr>
        <xdr:cNvPr id="64" name="フリーフォーム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6572249" y="6191249"/>
          <a:ext cx="7157357" cy="1891393"/>
        </a:xfrm>
        <a:custGeom>
          <a:avLst/>
          <a:gdLst>
            <a:gd name="connsiteX0" fmla="*/ 3933264 w 4028492"/>
            <a:gd name="connsiteY0" fmla="*/ 2770634 h 2770634"/>
            <a:gd name="connsiteX1" fmla="*/ 3731558 w 4028492"/>
            <a:gd name="connsiteY1" fmla="*/ 1784516 h 2770634"/>
            <a:gd name="connsiteX2" fmla="*/ 1456764 w 4028492"/>
            <a:gd name="connsiteY2" fmla="*/ 159663 h 2770634"/>
            <a:gd name="connsiteX3" fmla="*/ 0 w 4028492"/>
            <a:gd name="connsiteY3" fmla="*/ 103634 h 2770634"/>
            <a:gd name="connsiteX0" fmla="*/ 4336675 w 4361863"/>
            <a:gd name="connsiteY0" fmla="*/ 2658575 h 2658575"/>
            <a:gd name="connsiteX1" fmla="*/ 3731558 w 4361863"/>
            <a:gd name="connsiteY1" fmla="*/ 1784516 h 2658575"/>
            <a:gd name="connsiteX2" fmla="*/ 1456764 w 4361863"/>
            <a:gd name="connsiteY2" fmla="*/ 159663 h 2658575"/>
            <a:gd name="connsiteX3" fmla="*/ 0 w 4361863"/>
            <a:gd name="connsiteY3" fmla="*/ 103634 h 2658575"/>
            <a:gd name="connsiteX0" fmla="*/ 4336675 w 4336675"/>
            <a:gd name="connsiteY0" fmla="*/ 2658575 h 2658575"/>
            <a:gd name="connsiteX1" fmla="*/ 3731558 w 4336675"/>
            <a:gd name="connsiteY1" fmla="*/ 1784516 h 2658575"/>
            <a:gd name="connsiteX2" fmla="*/ 1456764 w 4336675"/>
            <a:gd name="connsiteY2" fmla="*/ 159663 h 2658575"/>
            <a:gd name="connsiteX3" fmla="*/ 0 w 4336675"/>
            <a:gd name="connsiteY3" fmla="*/ 103634 h 2658575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616574 h 2616574"/>
            <a:gd name="connsiteX1" fmla="*/ 3025588 w 4336675"/>
            <a:gd name="connsiteY1" fmla="*/ 1114986 h 2616574"/>
            <a:gd name="connsiteX2" fmla="*/ 1456764 w 4336675"/>
            <a:gd name="connsiteY2" fmla="*/ 117662 h 2616574"/>
            <a:gd name="connsiteX3" fmla="*/ 0 w 4336675"/>
            <a:gd name="connsiteY3" fmla="*/ 61633 h 2616574"/>
            <a:gd name="connsiteX0" fmla="*/ 4336675 w 4336675"/>
            <a:gd name="connsiteY0" fmla="*/ 2574046 h 2574046"/>
            <a:gd name="connsiteX1" fmla="*/ 3025588 w 4336675"/>
            <a:gd name="connsiteY1" fmla="*/ 1072458 h 2574046"/>
            <a:gd name="connsiteX2" fmla="*/ 1400735 w 4336675"/>
            <a:gd name="connsiteY2" fmla="*/ 232016 h 2574046"/>
            <a:gd name="connsiteX3" fmla="*/ 0 w 4336675"/>
            <a:gd name="connsiteY3" fmla="*/ 19105 h 2574046"/>
            <a:gd name="connsiteX0" fmla="*/ 4448733 w 4448733"/>
            <a:gd name="connsiteY0" fmla="*/ 2594582 h 2594582"/>
            <a:gd name="connsiteX1" fmla="*/ 3137646 w 4448733"/>
            <a:gd name="connsiteY1" fmla="*/ 1092994 h 2594582"/>
            <a:gd name="connsiteX2" fmla="*/ 1512793 w 4448733"/>
            <a:gd name="connsiteY2" fmla="*/ 252552 h 2594582"/>
            <a:gd name="connsiteX3" fmla="*/ 0 w 4448733"/>
            <a:gd name="connsiteY3" fmla="*/ 17230 h 259458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512793 w 4448733"/>
            <a:gd name="connsiteY2" fmla="*/ 235322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3137646 w 4448733"/>
            <a:gd name="connsiteY1" fmla="*/ 1075764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971911 w 4448733"/>
            <a:gd name="connsiteY1" fmla="*/ 1868983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971911 w 4448733"/>
            <a:gd name="connsiteY1" fmla="*/ 1868983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799546 w 4448733"/>
            <a:gd name="connsiteY1" fmla="*/ 1889857 h 2577352"/>
            <a:gd name="connsiteX2" fmla="*/ 1439869 w 4448733"/>
            <a:gd name="connsiteY2" fmla="*/ 715430 h 2577352"/>
            <a:gd name="connsiteX3" fmla="*/ 0 w 4448733"/>
            <a:gd name="connsiteY3" fmla="*/ 0 h 2577352"/>
            <a:gd name="connsiteX0" fmla="*/ 4448733 w 4448733"/>
            <a:gd name="connsiteY0" fmla="*/ 2577352 h 2577352"/>
            <a:gd name="connsiteX1" fmla="*/ 2799546 w 4448733"/>
            <a:gd name="connsiteY1" fmla="*/ 1889857 h 2577352"/>
            <a:gd name="connsiteX2" fmla="*/ 1327168 w 4448733"/>
            <a:gd name="connsiteY2" fmla="*/ 485815 h 2577352"/>
            <a:gd name="connsiteX3" fmla="*/ 0 w 4448733"/>
            <a:gd name="connsiteY3" fmla="*/ 0 h 2577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448733" h="2577352">
              <a:moveTo>
                <a:pt x="4448733" y="2577352"/>
              </a:moveTo>
              <a:cubicBezTo>
                <a:pt x="3930018" y="2519634"/>
                <a:pt x="3319807" y="2238447"/>
                <a:pt x="2799546" y="1889857"/>
              </a:cubicBezTo>
              <a:cubicBezTo>
                <a:pt x="2279285" y="1541267"/>
                <a:pt x="1793759" y="800791"/>
                <a:pt x="1327168" y="485815"/>
              </a:cubicBezTo>
              <a:cubicBezTo>
                <a:pt x="860577" y="170839"/>
                <a:pt x="440764" y="3736"/>
                <a:pt x="0" y="0"/>
              </a:cubicBezTo>
            </a:path>
          </a:pathLst>
        </a:custGeom>
        <a:noFill/>
        <a:ln w="28575">
          <a:solidFill>
            <a:schemeClr val="accent6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1260021</xdr:colOff>
      <xdr:row>42</xdr:row>
      <xdr:rowOff>54427</xdr:rowOff>
    </xdr:from>
    <xdr:to>
      <xdr:col>17</xdr:col>
      <xdr:colOff>751114</xdr:colOff>
      <xdr:row>43</xdr:row>
      <xdr:rowOff>193221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1955235" y="8014606"/>
          <a:ext cx="1191986" cy="342901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727029</xdr:colOff>
      <xdr:row>39</xdr:row>
      <xdr:rowOff>190598</xdr:rowOff>
    </xdr:from>
    <xdr:to>
      <xdr:col>16</xdr:col>
      <xdr:colOff>1447850</xdr:colOff>
      <xdr:row>41</xdr:row>
      <xdr:rowOff>153413</xdr:rowOff>
    </xdr:to>
    <xdr:sp macro="" textlink="">
      <xdr:nvSpPr>
        <xdr:cNvPr id="67" name="フリーフォーム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 rot="184783">
          <a:off x="6442029" y="7538455"/>
          <a:ext cx="5701035" cy="371029"/>
        </a:xfrm>
        <a:custGeom>
          <a:avLst/>
          <a:gdLst>
            <a:gd name="connsiteX0" fmla="*/ 7742464 w 7742464"/>
            <a:gd name="connsiteY0" fmla="*/ 285768 h 285768"/>
            <a:gd name="connsiteX1" fmla="*/ 5987143 w 7742464"/>
            <a:gd name="connsiteY1" fmla="*/ 18 h 285768"/>
            <a:gd name="connsiteX2" fmla="*/ 0 w 7742464"/>
            <a:gd name="connsiteY2" fmla="*/ 272161 h 285768"/>
            <a:gd name="connsiteX0" fmla="*/ 7756071 w 7756071"/>
            <a:gd name="connsiteY0" fmla="*/ 179678 h 274929"/>
            <a:gd name="connsiteX1" fmla="*/ 5987143 w 7756071"/>
            <a:gd name="connsiteY1" fmla="*/ 2786 h 274929"/>
            <a:gd name="connsiteX2" fmla="*/ 0 w 7756071"/>
            <a:gd name="connsiteY2" fmla="*/ 274929 h 274929"/>
            <a:gd name="connsiteX0" fmla="*/ 7756071 w 7756071"/>
            <a:gd name="connsiteY0" fmla="*/ 219378 h 314629"/>
            <a:gd name="connsiteX1" fmla="*/ 5987143 w 7756071"/>
            <a:gd name="connsiteY1" fmla="*/ 42486 h 314629"/>
            <a:gd name="connsiteX2" fmla="*/ 0 w 7756071"/>
            <a:gd name="connsiteY2" fmla="*/ 314629 h 314629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756071" h="347961">
              <a:moveTo>
                <a:pt x="7756071" y="252710"/>
              </a:moveTo>
              <a:cubicBezTo>
                <a:pt x="6149294" y="-79531"/>
                <a:pt x="4735286" y="5515"/>
                <a:pt x="3442608" y="21390"/>
              </a:cubicBezTo>
              <a:cubicBezTo>
                <a:pt x="2149930" y="37265"/>
                <a:pt x="947964" y="171067"/>
                <a:pt x="0" y="347961"/>
              </a:cubicBezTo>
            </a:path>
          </a:pathLst>
        </a:custGeom>
        <a:noFill/>
        <a:ln w="28575">
          <a:solidFill>
            <a:srgbClr val="0070C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540970</xdr:colOff>
      <xdr:row>6</xdr:row>
      <xdr:rowOff>137048</xdr:rowOff>
    </xdr:from>
    <xdr:to>
      <xdr:col>14</xdr:col>
      <xdr:colOff>895029</xdr:colOff>
      <xdr:row>9</xdr:row>
      <xdr:rowOff>116981</xdr:rowOff>
    </xdr:to>
    <xdr:sp macro="" textlink="">
      <xdr:nvSpPr>
        <xdr:cNvPr id="68" name="フリーフォーム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 rot="289873">
          <a:off x="1357399" y="749369"/>
          <a:ext cx="8246201" cy="592255"/>
        </a:xfrm>
        <a:custGeom>
          <a:avLst/>
          <a:gdLst>
            <a:gd name="connsiteX0" fmla="*/ 7742464 w 7742464"/>
            <a:gd name="connsiteY0" fmla="*/ 285768 h 285768"/>
            <a:gd name="connsiteX1" fmla="*/ 5987143 w 7742464"/>
            <a:gd name="connsiteY1" fmla="*/ 18 h 285768"/>
            <a:gd name="connsiteX2" fmla="*/ 0 w 7742464"/>
            <a:gd name="connsiteY2" fmla="*/ 272161 h 285768"/>
            <a:gd name="connsiteX0" fmla="*/ 7756071 w 7756071"/>
            <a:gd name="connsiteY0" fmla="*/ 179678 h 274929"/>
            <a:gd name="connsiteX1" fmla="*/ 5987143 w 7756071"/>
            <a:gd name="connsiteY1" fmla="*/ 2786 h 274929"/>
            <a:gd name="connsiteX2" fmla="*/ 0 w 7756071"/>
            <a:gd name="connsiteY2" fmla="*/ 274929 h 274929"/>
            <a:gd name="connsiteX0" fmla="*/ 7756071 w 7756071"/>
            <a:gd name="connsiteY0" fmla="*/ 219378 h 314629"/>
            <a:gd name="connsiteX1" fmla="*/ 5987143 w 7756071"/>
            <a:gd name="connsiteY1" fmla="*/ 42486 h 314629"/>
            <a:gd name="connsiteX2" fmla="*/ 0 w 7756071"/>
            <a:gd name="connsiteY2" fmla="*/ 314629 h 314629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  <a:gd name="connsiteX0" fmla="*/ 7756071 w 7756071"/>
            <a:gd name="connsiteY0" fmla="*/ 252710 h 347961"/>
            <a:gd name="connsiteX1" fmla="*/ 3442608 w 7756071"/>
            <a:gd name="connsiteY1" fmla="*/ 21390 h 347961"/>
            <a:gd name="connsiteX2" fmla="*/ 0 w 7756071"/>
            <a:gd name="connsiteY2" fmla="*/ 347961 h 347961"/>
            <a:gd name="connsiteX0" fmla="*/ 7756071 w 7756071"/>
            <a:gd name="connsiteY0" fmla="*/ 0 h 95251"/>
            <a:gd name="connsiteX1" fmla="*/ 0 w 7756071"/>
            <a:gd name="connsiteY1" fmla="*/ 95251 h 95251"/>
            <a:gd name="connsiteX0" fmla="*/ 7756071 w 7756071"/>
            <a:gd name="connsiteY0" fmla="*/ 101161 h 196412"/>
            <a:gd name="connsiteX1" fmla="*/ 0 w 7756071"/>
            <a:gd name="connsiteY1" fmla="*/ 196412 h 196412"/>
            <a:gd name="connsiteX0" fmla="*/ 7756071 w 7756071"/>
            <a:gd name="connsiteY0" fmla="*/ 216340 h 311591"/>
            <a:gd name="connsiteX1" fmla="*/ 0 w 7756071"/>
            <a:gd name="connsiteY1" fmla="*/ 311591 h 311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756071" h="311591">
              <a:moveTo>
                <a:pt x="7756071" y="216340"/>
              </a:moveTo>
              <a:cubicBezTo>
                <a:pt x="5569640" y="-86882"/>
                <a:pt x="2568644" y="-85772"/>
                <a:pt x="0" y="311591"/>
              </a:cubicBezTo>
            </a:path>
          </a:pathLst>
        </a:custGeom>
        <a:noFill/>
        <a:ln w="28575">
          <a:solidFill>
            <a:srgbClr val="0070C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11205</xdr:colOff>
      <xdr:row>49</xdr:row>
      <xdr:rowOff>200026</xdr:rowOff>
    </xdr:from>
    <xdr:to>
      <xdr:col>6</xdr:col>
      <xdr:colOff>11206</xdr:colOff>
      <xdr:row>54</xdr:row>
      <xdr:rowOff>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59330" y="10467976"/>
          <a:ext cx="809626" cy="8572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246529</xdr:colOff>
      <xdr:row>52</xdr:row>
      <xdr:rowOff>201706</xdr:rowOff>
    </xdr:from>
    <xdr:to>
      <xdr:col>4</xdr:col>
      <xdr:colOff>601188</xdr:colOff>
      <xdr:row>55</xdr:row>
      <xdr:rowOff>221541</xdr:rowOff>
    </xdr:to>
    <xdr:sp macro="" textlink="">
      <xdr:nvSpPr>
        <xdr:cNvPr id="40" name="フリーフォーム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 rot="17940028" flipH="1">
          <a:off x="3310662" y="11436279"/>
          <a:ext cx="680982" cy="354659"/>
        </a:xfrm>
        <a:custGeom>
          <a:avLst/>
          <a:gdLst>
            <a:gd name="connsiteX0" fmla="*/ 0 w 672353"/>
            <a:gd name="connsiteY0" fmla="*/ 134877 h 134877"/>
            <a:gd name="connsiteX1" fmla="*/ 302559 w 672353"/>
            <a:gd name="connsiteY1" fmla="*/ 406 h 134877"/>
            <a:gd name="connsiteX2" fmla="*/ 672353 w 672353"/>
            <a:gd name="connsiteY2" fmla="*/ 101259 h 1348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72353" h="134877">
              <a:moveTo>
                <a:pt x="0" y="134877"/>
              </a:moveTo>
              <a:cubicBezTo>
                <a:pt x="95250" y="70443"/>
                <a:pt x="190500" y="6009"/>
                <a:pt x="302559" y="406"/>
              </a:cubicBezTo>
              <a:cubicBezTo>
                <a:pt x="414618" y="-5197"/>
                <a:pt x="543485" y="48031"/>
                <a:pt x="672353" y="101259"/>
              </a:cubicBez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36286</xdr:colOff>
      <xdr:row>51</xdr:row>
      <xdr:rowOff>13608</xdr:rowOff>
    </xdr:from>
    <xdr:to>
      <xdr:col>6</xdr:col>
      <xdr:colOff>119743</xdr:colOff>
      <xdr:row>53</xdr:row>
      <xdr:rowOff>176893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07643" y="10654394"/>
          <a:ext cx="83457" cy="58057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25066</xdr:rowOff>
    </xdr:from>
    <xdr:to>
      <xdr:col>16</xdr:col>
      <xdr:colOff>180473</xdr:colOff>
      <xdr:row>21</xdr:row>
      <xdr:rowOff>86318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0474" y="2722145"/>
          <a:ext cx="5835315" cy="186581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35719</xdr:rowOff>
    </xdr:from>
    <xdr:to>
      <xdr:col>16</xdr:col>
      <xdr:colOff>178427</xdr:colOff>
      <xdr:row>26</xdr:row>
      <xdr:rowOff>96971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8594" y="3345657"/>
          <a:ext cx="5857708" cy="186267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30</xdr:row>
      <xdr:rowOff>23199</xdr:rowOff>
    </xdr:from>
    <xdr:to>
      <xdr:col>16</xdr:col>
      <xdr:colOff>175727</xdr:colOff>
      <xdr:row>31</xdr:row>
      <xdr:rowOff>85223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80474" y="3973567"/>
          <a:ext cx="5830569" cy="187353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  <a:headEnd type="none" w="med" len="med"/>
          <a:tailEnd type="arrow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tabSelected="1" topLeftCell="A31" zoomScaleNormal="100" workbookViewId="0">
      <selection activeCell="G60" sqref="G60"/>
    </sheetView>
  </sheetViews>
  <sheetFormatPr defaultRowHeight="16.5" x14ac:dyDescent="0.4"/>
  <cols>
    <col min="1" max="9" width="10.625" style="3" customWidth="1"/>
    <col min="10" max="11" width="9" style="1"/>
    <col min="12" max="12" width="9" style="2"/>
    <col min="13" max="13" width="12.125" style="100" bestFit="1" customWidth="1"/>
    <col min="14" max="14" width="11.125" style="100" bestFit="1" customWidth="1"/>
    <col min="15" max="15" width="13.75" style="2" bestFit="1" customWidth="1"/>
    <col min="16" max="16" width="12.25" style="2" bestFit="1" customWidth="1"/>
    <col min="17" max="17" width="22.25" style="2" bestFit="1" customWidth="1"/>
    <col min="18" max="18" width="23.5" style="2" customWidth="1"/>
    <col min="19" max="22" width="9" style="1"/>
    <col min="23" max="16384" width="9" style="3"/>
  </cols>
  <sheetData>
    <row r="1" spans="1:23" ht="24.95" customHeight="1" x14ac:dyDescent="0.4">
      <c r="A1" s="115" t="s">
        <v>226</v>
      </c>
      <c r="B1" s="115"/>
      <c r="C1" s="115"/>
      <c r="D1" s="115"/>
      <c r="E1" s="115"/>
      <c r="F1" s="115"/>
      <c r="G1" s="115"/>
      <c r="H1" s="115"/>
      <c r="I1" s="115"/>
    </row>
    <row r="2" spans="1:23" x14ac:dyDescent="0.4">
      <c r="A2" s="3" t="s">
        <v>93</v>
      </c>
    </row>
    <row r="3" spans="1:23" x14ac:dyDescent="0.4">
      <c r="A3" s="3" t="s">
        <v>211</v>
      </c>
    </row>
    <row r="4" spans="1:23" x14ac:dyDescent="0.4">
      <c r="A4" s="3" t="s">
        <v>215</v>
      </c>
    </row>
    <row r="6" spans="1:23" x14ac:dyDescent="0.4">
      <c r="A6" s="5" t="s">
        <v>3</v>
      </c>
      <c r="B6" s="6" t="s">
        <v>40</v>
      </c>
      <c r="C6" s="114" t="s">
        <v>218</v>
      </c>
      <c r="D6" s="114"/>
      <c r="E6" s="3" t="s">
        <v>228</v>
      </c>
      <c r="S6" s="2"/>
    </row>
    <row r="7" spans="1:23" x14ac:dyDescent="0.4">
      <c r="A7" s="3" t="s">
        <v>36</v>
      </c>
      <c r="M7" s="100" t="s">
        <v>0</v>
      </c>
      <c r="N7" s="100" t="s">
        <v>64</v>
      </c>
      <c r="O7" s="2" t="s">
        <v>75</v>
      </c>
      <c r="P7" s="2">
        <v>380000</v>
      </c>
      <c r="Q7" s="2">
        <v>260000</v>
      </c>
      <c r="R7" s="2">
        <v>130000</v>
      </c>
      <c r="S7" s="2">
        <v>0</v>
      </c>
    </row>
    <row r="8" spans="1:23" s="4" customFormat="1" x14ac:dyDescent="0.4">
      <c r="A8" s="104" t="s">
        <v>37</v>
      </c>
      <c r="B8" s="104"/>
      <c r="C8" s="104" t="s">
        <v>38</v>
      </c>
      <c r="D8" s="104"/>
      <c r="E8" s="108" t="s">
        <v>194</v>
      </c>
      <c r="F8" s="109"/>
      <c r="G8" s="108" t="s">
        <v>28</v>
      </c>
      <c r="H8" s="109"/>
      <c r="J8" s="2"/>
      <c r="K8" s="2"/>
      <c r="L8" s="2" t="s">
        <v>4</v>
      </c>
      <c r="M8" s="100">
        <f>A9</f>
        <v>0</v>
      </c>
      <c r="N8" s="100">
        <f>A30</f>
        <v>0</v>
      </c>
      <c r="O8" s="2" t="s">
        <v>60</v>
      </c>
      <c r="P8" s="2" t="s">
        <v>61</v>
      </c>
      <c r="Q8" s="2" t="s">
        <v>62</v>
      </c>
      <c r="R8" s="2" t="s">
        <v>63</v>
      </c>
      <c r="S8" s="2"/>
      <c r="T8" s="99"/>
      <c r="U8" s="99"/>
      <c r="V8" s="99"/>
      <c r="W8" s="13"/>
    </row>
    <row r="9" spans="1:23" s="4" customFormat="1" x14ac:dyDescent="0.4">
      <c r="A9" s="107"/>
      <c r="B9" s="107"/>
      <c r="C9" s="107"/>
      <c r="D9" s="107"/>
      <c r="E9" s="110"/>
      <c r="F9" s="111"/>
      <c r="G9" s="112">
        <v>0</v>
      </c>
      <c r="H9" s="113"/>
      <c r="I9" s="99">
        <f>IF(OR(E9="",E9="無"),4,IF(C9&lt;=9000000,1,IF(C9&lt;=9500000,2,IF(C9&lt;=10000000,3,4))))</f>
        <v>4</v>
      </c>
      <c r="J9" s="2">
        <f>IF(E9="老人",-1,IF(G9&lt;=850000,1,IF(G9&lt;=900000,2,IF(G9&lt;=950000,3,IF(G9&lt;=1000000,4,IF(G9&lt;=1050000,5,IF(G9&lt;=1100000,6,IF(G9&lt;=1150000,7,IF(G9&lt;=1200000,8,IF(G9&lt;=1230000,9,10))))))))))</f>
        <v>1</v>
      </c>
      <c r="K9" s="2"/>
      <c r="L9" s="2" t="s">
        <v>2</v>
      </c>
      <c r="M9" s="100">
        <f>C9</f>
        <v>0</v>
      </c>
      <c r="N9" s="100" t="str">
        <f>C30</f>
        <v/>
      </c>
      <c r="O9" s="2" t="s">
        <v>65</v>
      </c>
      <c r="P9" s="2">
        <v>330000</v>
      </c>
      <c r="Q9" s="2">
        <v>220000</v>
      </c>
      <c r="R9" s="2">
        <v>110000</v>
      </c>
      <c r="S9" s="2">
        <v>0</v>
      </c>
      <c r="T9" s="99"/>
      <c r="U9" s="99"/>
      <c r="V9" s="99"/>
      <c r="W9" s="13"/>
    </row>
    <row r="10" spans="1:23" x14ac:dyDescent="0.4">
      <c r="A10" s="3" t="s">
        <v>33</v>
      </c>
      <c r="I10" s="99">
        <f>IF(OR(E9="",E9="無"),4,IF(C9&lt;=9000000,1,IF(C9&lt;=9500000,2,IF(C9&lt;=10000000,3,4))))</f>
        <v>4</v>
      </c>
      <c r="J10" s="2">
        <f>IF(E9="老人",-1,IF(G9&lt;400000,1,IF(G9&lt;450000,2,3)))</f>
        <v>1</v>
      </c>
      <c r="O10" s="2" t="s">
        <v>66</v>
      </c>
      <c r="P10" s="2">
        <v>330000</v>
      </c>
      <c r="Q10" s="2">
        <v>220000</v>
      </c>
      <c r="R10" s="2">
        <v>110000</v>
      </c>
      <c r="S10" s="2">
        <v>0</v>
      </c>
    </row>
    <row r="11" spans="1:23" s="4" customFormat="1" x14ac:dyDescent="0.4">
      <c r="A11" s="104" t="s">
        <v>16</v>
      </c>
      <c r="B11" s="104"/>
      <c r="C11" s="104"/>
      <c r="D11" s="104"/>
      <c r="E11" s="106" t="s">
        <v>32</v>
      </c>
      <c r="F11" s="104" t="s">
        <v>214</v>
      </c>
      <c r="G11" s="104"/>
      <c r="H11" s="104"/>
      <c r="J11" s="2"/>
      <c r="K11" s="2"/>
      <c r="L11" s="2" t="s">
        <v>43</v>
      </c>
      <c r="M11" s="100">
        <f ca="1">SUM(M12,M13,M19,M20,M21,M26,M27)</f>
        <v>330000</v>
      </c>
      <c r="N11" s="100">
        <f ca="1">SUM(N12,N13,N19,N20,N21,N26,N27)</f>
        <v>330000</v>
      </c>
      <c r="O11" s="2" t="s">
        <v>67</v>
      </c>
      <c r="P11" s="2">
        <v>310000</v>
      </c>
      <c r="Q11" s="2">
        <v>210000</v>
      </c>
      <c r="R11" s="2">
        <v>110000</v>
      </c>
      <c r="S11" s="2">
        <v>0</v>
      </c>
      <c r="T11" s="99"/>
      <c r="U11" s="99"/>
      <c r="V11" s="99"/>
      <c r="W11" s="13"/>
    </row>
    <row r="12" spans="1:23" s="4" customFormat="1" x14ac:dyDescent="0.4">
      <c r="A12" s="7" t="s">
        <v>7</v>
      </c>
      <c r="B12" s="7" t="s">
        <v>17</v>
      </c>
      <c r="C12" s="7" t="s">
        <v>8</v>
      </c>
      <c r="D12" s="7" t="s">
        <v>9</v>
      </c>
      <c r="E12" s="104"/>
      <c r="F12" s="7" t="s">
        <v>18</v>
      </c>
      <c r="G12" s="7" t="s">
        <v>19</v>
      </c>
      <c r="H12" s="7" t="s">
        <v>9</v>
      </c>
      <c r="J12" s="2"/>
      <c r="K12" s="2"/>
      <c r="L12" s="2" t="s">
        <v>44</v>
      </c>
      <c r="M12" s="100">
        <f>A17</f>
        <v>0</v>
      </c>
      <c r="N12" s="100">
        <f>A38</f>
        <v>0</v>
      </c>
      <c r="O12" s="2" t="s">
        <v>68</v>
      </c>
      <c r="P12" s="2">
        <v>260000</v>
      </c>
      <c r="Q12" s="2">
        <v>180000</v>
      </c>
      <c r="R12" s="2">
        <v>90000</v>
      </c>
      <c r="S12" s="2">
        <v>0</v>
      </c>
      <c r="T12" s="99"/>
      <c r="U12" s="99"/>
      <c r="V12" s="99"/>
      <c r="W12" s="13"/>
    </row>
    <row r="13" spans="1:23" s="4" customFormat="1" x14ac:dyDescent="0.4">
      <c r="A13" s="8"/>
      <c r="B13" s="8"/>
      <c r="C13" s="8"/>
      <c r="D13" s="8"/>
      <c r="E13" s="8"/>
      <c r="F13" s="8"/>
      <c r="G13" s="8"/>
      <c r="H13" s="8"/>
      <c r="J13" s="2"/>
      <c r="K13" s="2"/>
      <c r="L13" s="2" t="s">
        <v>45</v>
      </c>
      <c r="M13" s="100">
        <f>MIN(70000,MAX(MIN(M14+M15,28000),M15)+M16+MAX(MIN(M17+M18,28000),M18))</f>
        <v>0</v>
      </c>
      <c r="N13" s="100">
        <f>MIN(70000,MAX(MIN(N14+N15,28000),N15)+N16+MAX(MIN(N17+N18,28000),N18))</f>
        <v>0</v>
      </c>
      <c r="O13" s="2" t="s">
        <v>69</v>
      </c>
      <c r="P13" s="2">
        <v>210000</v>
      </c>
      <c r="Q13" s="2">
        <v>140000</v>
      </c>
      <c r="R13" s="2">
        <v>70000</v>
      </c>
      <c r="S13" s="2">
        <v>0</v>
      </c>
      <c r="T13" s="99"/>
      <c r="U13" s="99"/>
      <c r="V13" s="99"/>
      <c r="W13" s="13"/>
    </row>
    <row r="14" spans="1:23" x14ac:dyDescent="0.4">
      <c r="A14" s="3" t="s">
        <v>35</v>
      </c>
      <c r="L14" s="2" t="s">
        <v>47</v>
      </c>
      <c r="M14" s="100">
        <f>IF(E17&lt;=12000,E17,IF(E17&lt;=32000,E17/2+6000,IF(E17&lt;=56000,E17/4+14000,28000)))</f>
        <v>0</v>
      </c>
      <c r="N14" s="100">
        <f>IF(E38&lt;=12000,E38,IF(E38&lt;=32000,E38/2+6000,IF(E38&lt;=56000,E38/4+14000,28000)))</f>
        <v>0</v>
      </c>
      <c r="O14" s="2" t="s">
        <v>70</v>
      </c>
      <c r="P14" s="2">
        <v>160000</v>
      </c>
      <c r="Q14" s="2">
        <v>110000</v>
      </c>
      <c r="R14" s="2">
        <v>60000</v>
      </c>
      <c r="S14" s="2">
        <v>0</v>
      </c>
    </row>
    <row r="15" spans="1:23" s="4" customFormat="1" x14ac:dyDescent="0.4">
      <c r="A15" s="106" t="s">
        <v>94</v>
      </c>
      <c r="B15" s="104"/>
      <c r="C15" s="104" t="s">
        <v>21</v>
      </c>
      <c r="D15" s="104"/>
      <c r="E15" s="104" t="s">
        <v>22</v>
      </c>
      <c r="F15" s="104"/>
      <c r="G15" s="104"/>
      <c r="H15" s="104"/>
      <c r="I15" s="104"/>
      <c r="J15" s="2"/>
      <c r="K15" s="2"/>
      <c r="L15" s="2" t="s">
        <v>48</v>
      </c>
      <c r="M15" s="100">
        <f>IF(F17&lt;=15000,F17,IF(F17&lt;=40000,F17/2+7500,IF(F17&lt;=70000,F17/4+17500,35000)))</f>
        <v>0</v>
      </c>
      <c r="N15" s="100">
        <f>IF(F38&lt;=15000,F38,IF(F38&lt;=40000,F38/2+7500,IF(F38&lt;=70000,F38/4+17500,35000)))</f>
        <v>0</v>
      </c>
      <c r="O15" s="2" t="s">
        <v>71</v>
      </c>
      <c r="P15" s="2">
        <v>110000</v>
      </c>
      <c r="Q15" s="2">
        <v>80000</v>
      </c>
      <c r="R15" s="2">
        <v>40000</v>
      </c>
      <c r="S15" s="2">
        <v>0</v>
      </c>
      <c r="T15" s="99"/>
      <c r="U15" s="99"/>
      <c r="V15" s="99"/>
      <c r="W15" s="13"/>
    </row>
    <row r="16" spans="1:23" s="4" customFormat="1" x14ac:dyDescent="0.4">
      <c r="A16" s="104"/>
      <c r="B16" s="104"/>
      <c r="C16" s="104"/>
      <c r="D16" s="104"/>
      <c r="E16" s="7" t="s">
        <v>23</v>
      </c>
      <c r="F16" s="7" t="s">
        <v>24</v>
      </c>
      <c r="G16" s="7" t="s">
        <v>25</v>
      </c>
      <c r="H16" s="7" t="s">
        <v>26</v>
      </c>
      <c r="I16" s="84" t="s">
        <v>27</v>
      </c>
      <c r="J16" s="2"/>
      <c r="K16" s="2"/>
      <c r="L16" s="2" t="s">
        <v>49</v>
      </c>
      <c r="M16" s="100">
        <f>IF(G17&lt;=12000,G17,IF(G17&lt;=32000,G17/2+6000,IF(G17&lt;=56000,G17/4+14000,28000)))</f>
        <v>0</v>
      </c>
      <c r="N16" s="100">
        <f>IF(G38&lt;=12000,G38,IF(G38&lt;=32000,G38/2+6000,IF(G38&lt;=56000,G38/4+14000,28000)))</f>
        <v>0</v>
      </c>
      <c r="O16" s="2" t="s">
        <v>72</v>
      </c>
      <c r="P16" s="2">
        <v>60000</v>
      </c>
      <c r="Q16" s="2">
        <v>40000</v>
      </c>
      <c r="R16" s="2">
        <v>20000</v>
      </c>
      <c r="S16" s="2">
        <v>0</v>
      </c>
      <c r="T16" s="99"/>
      <c r="U16" s="99"/>
      <c r="V16" s="99"/>
      <c r="W16" s="13"/>
    </row>
    <row r="17" spans="1:23" s="4" customFormat="1" x14ac:dyDescent="0.4">
      <c r="A17" s="107"/>
      <c r="B17" s="107"/>
      <c r="C17" s="107"/>
      <c r="D17" s="107"/>
      <c r="E17" s="9"/>
      <c r="F17" s="9"/>
      <c r="G17" s="9"/>
      <c r="H17" s="9"/>
      <c r="I17" s="85"/>
      <c r="J17" s="2"/>
      <c r="K17" s="2"/>
      <c r="L17" s="2" t="s">
        <v>50</v>
      </c>
      <c r="M17" s="100">
        <f>IF(H17&lt;=12000,H17,IF(H17&lt;=32000,H17/2+6000,IF(H17&lt;=56000,H17/4+14000,28000)))</f>
        <v>0</v>
      </c>
      <c r="N17" s="100">
        <f>IF(H38&lt;=12000,H38,IF(H38&lt;=32000,H38/2+6000,IF(H38&lt;=56000,H38/4+14000,28000)))</f>
        <v>0</v>
      </c>
      <c r="O17" s="2" t="s">
        <v>73</v>
      </c>
      <c r="P17" s="2">
        <v>30000</v>
      </c>
      <c r="Q17" s="2">
        <v>20000</v>
      </c>
      <c r="R17" s="2">
        <v>10000</v>
      </c>
      <c r="S17" s="2">
        <v>0</v>
      </c>
      <c r="T17" s="99"/>
      <c r="U17" s="99"/>
      <c r="V17" s="99"/>
      <c r="W17" s="13"/>
    </row>
    <row r="18" spans="1:23" x14ac:dyDescent="0.4">
      <c r="A18" s="3" t="s">
        <v>34</v>
      </c>
      <c r="H18" s="3" t="s">
        <v>88</v>
      </c>
      <c r="L18" s="2" t="s">
        <v>51</v>
      </c>
      <c r="M18" s="100">
        <f>IF(I17&lt;=15000,I17,IF(I17&lt;=40000,I17/2+7500,IF(I17&lt;=70000,I17/4+17500,35000)))</f>
        <v>0</v>
      </c>
      <c r="N18" s="100">
        <f>IF(I38&lt;=15000,I38,IF(I38&lt;=40000,I38/2+7500,IF(I38&lt;=70000,I38/4+17500,35000)))</f>
        <v>0</v>
      </c>
      <c r="O18" s="2" t="s">
        <v>74</v>
      </c>
      <c r="P18" s="2">
        <v>0</v>
      </c>
      <c r="Q18" s="2">
        <v>0</v>
      </c>
      <c r="R18" s="2">
        <v>0</v>
      </c>
      <c r="S18" s="2">
        <v>0</v>
      </c>
    </row>
    <row r="19" spans="1:23" s="4" customFormat="1" x14ac:dyDescent="0.4">
      <c r="A19" s="104" t="s">
        <v>29</v>
      </c>
      <c r="B19" s="104"/>
      <c r="C19" s="104" t="s">
        <v>30</v>
      </c>
      <c r="D19" s="104"/>
      <c r="E19" s="104" t="s">
        <v>6</v>
      </c>
      <c r="F19" s="104" t="s">
        <v>12</v>
      </c>
      <c r="H19" s="104" t="s">
        <v>89</v>
      </c>
      <c r="I19" s="104" t="s">
        <v>212</v>
      </c>
      <c r="J19" s="2"/>
      <c r="K19" s="2"/>
      <c r="L19" s="2" t="s">
        <v>46</v>
      </c>
      <c r="M19" s="100">
        <f>C17/2</f>
        <v>0</v>
      </c>
      <c r="N19" s="100">
        <f>C38/2</f>
        <v>0</v>
      </c>
      <c r="O19" s="2"/>
      <c r="P19" s="2"/>
      <c r="Q19" s="2"/>
      <c r="R19" s="2"/>
      <c r="S19" s="2"/>
      <c r="T19" s="99"/>
      <c r="U19" s="99"/>
      <c r="V19" s="99"/>
      <c r="W19" s="13"/>
    </row>
    <row r="20" spans="1:23" s="4" customFormat="1" x14ac:dyDescent="0.4">
      <c r="A20" s="7" t="s">
        <v>18</v>
      </c>
      <c r="B20" s="7" t="s">
        <v>9</v>
      </c>
      <c r="C20" s="7" t="s">
        <v>31</v>
      </c>
      <c r="D20" s="7" t="s">
        <v>18</v>
      </c>
      <c r="E20" s="104"/>
      <c r="F20" s="104"/>
      <c r="H20" s="104"/>
      <c r="I20" s="104"/>
      <c r="J20" s="2"/>
      <c r="K20" s="2"/>
      <c r="L20" s="2" t="s">
        <v>53</v>
      </c>
      <c r="M20" s="100">
        <f ca="1">OFFSET(O8,J9,I9,1,1)</f>
        <v>0</v>
      </c>
      <c r="N20" s="100">
        <f ca="1">OFFSET(O8,J30,I30,1,1)</f>
        <v>0</v>
      </c>
      <c r="O20" s="2"/>
      <c r="P20" s="2"/>
      <c r="Q20" s="2"/>
      <c r="R20" s="2"/>
      <c r="S20" s="2"/>
      <c r="T20" s="99"/>
      <c r="U20" s="99"/>
      <c r="V20" s="99"/>
      <c r="W20" s="13"/>
    </row>
    <row r="21" spans="1:23" s="4" customFormat="1" x14ac:dyDescent="0.4">
      <c r="A21" s="8"/>
      <c r="B21" s="8"/>
      <c r="C21" s="8"/>
      <c r="D21" s="8"/>
      <c r="E21" s="8"/>
      <c r="F21" s="8"/>
      <c r="H21" s="9">
        <f ca="1">M11</f>
        <v>330000</v>
      </c>
      <c r="I21" s="85">
        <f ca="1">M36</f>
        <v>0</v>
      </c>
      <c r="J21" s="2"/>
      <c r="K21" s="2"/>
      <c r="L21" s="2" t="s">
        <v>52</v>
      </c>
      <c r="M21" s="100">
        <f>SUM(M22:M25)</f>
        <v>0</v>
      </c>
      <c r="N21" s="100">
        <f>SUM(N22:N25)</f>
        <v>0</v>
      </c>
      <c r="O21" s="2" t="s">
        <v>75</v>
      </c>
      <c r="P21" s="2">
        <v>100000</v>
      </c>
      <c r="Q21" s="2">
        <v>60000</v>
      </c>
      <c r="R21" s="2">
        <v>30000</v>
      </c>
      <c r="S21" s="2">
        <v>0</v>
      </c>
      <c r="T21" s="99"/>
      <c r="U21" s="99"/>
      <c r="V21" s="99"/>
      <c r="W21" s="13"/>
    </row>
    <row r="22" spans="1:23" x14ac:dyDescent="0.4">
      <c r="H22" s="3" t="s">
        <v>90</v>
      </c>
      <c r="L22" s="2" t="s">
        <v>7</v>
      </c>
      <c r="M22" s="100">
        <f>A13*450000</f>
        <v>0</v>
      </c>
      <c r="N22" s="100">
        <f>A34*450000</f>
        <v>0</v>
      </c>
      <c r="O22" s="2" t="s">
        <v>60</v>
      </c>
      <c r="P22" s="2" t="s">
        <v>61</v>
      </c>
      <c r="Q22" s="2" t="s">
        <v>62</v>
      </c>
      <c r="R22" s="2" t="s">
        <v>63</v>
      </c>
      <c r="S22" s="2"/>
    </row>
    <row r="23" spans="1:23" x14ac:dyDescent="0.4">
      <c r="A23" s="6" t="s">
        <v>42</v>
      </c>
      <c r="B23" s="88">
        <f ca="1">ROUNDDOWN(F23*0.06-IF(C6="政令指定都市",F24*3/4,F24),0)</f>
        <v>0</v>
      </c>
      <c r="D23" s="10" t="s">
        <v>39</v>
      </c>
      <c r="E23" s="10"/>
      <c r="F23" s="88">
        <f ca="1">I21</f>
        <v>0</v>
      </c>
      <c r="H23" s="3" t="s">
        <v>91</v>
      </c>
      <c r="L23" s="2" t="s">
        <v>17</v>
      </c>
      <c r="M23" s="100">
        <f>B13*450000</f>
        <v>0</v>
      </c>
      <c r="N23" s="100">
        <f>B34*450000</f>
        <v>0</v>
      </c>
      <c r="O23" s="2" t="s">
        <v>65</v>
      </c>
      <c r="P23" s="2">
        <v>50000</v>
      </c>
      <c r="Q23" s="2">
        <v>40000</v>
      </c>
      <c r="R23" s="2">
        <v>20000</v>
      </c>
      <c r="S23" s="2">
        <v>0</v>
      </c>
    </row>
    <row r="24" spans="1:23" x14ac:dyDescent="0.4">
      <c r="D24" s="11" t="s">
        <v>41</v>
      </c>
      <c r="E24" s="11"/>
      <c r="F24" s="90">
        <f ca="1">M43</f>
        <v>0</v>
      </c>
      <c r="H24" s="3" t="s">
        <v>92</v>
      </c>
      <c r="L24" s="2" t="s">
        <v>8</v>
      </c>
      <c r="M24" s="100">
        <f>C13*450000</f>
        <v>0</v>
      </c>
      <c r="N24" s="100">
        <f>C34*450000</f>
        <v>0</v>
      </c>
      <c r="O24" s="2" t="s">
        <v>77</v>
      </c>
      <c r="P24" s="2">
        <v>30000</v>
      </c>
      <c r="Q24" s="2">
        <v>20000</v>
      </c>
      <c r="R24" s="2">
        <v>10000</v>
      </c>
      <c r="S24" s="2">
        <v>0</v>
      </c>
    </row>
    <row r="25" spans="1:23" x14ac:dyDescent="0.4">
      <c r="L25" s="2" t="s">
        <v>9</v>
      </c>
      <c r="M25" s="100">
        <f>D13*330000</f>
        <v>0</v>
      </c>
      <c r="N25" s="100">
        <f>D34*330000</f>
        <v>0</v>
      </c>
      <c r="O25" s="2" t="s">
        <v>76</v>
      </c>
      <c r="P25" s="2">
        <v>0</v>
      </c>
      <c r="Q25" s="2">
        <v>0</v>
      </c>
      <c r="R25" s="2">
        <v>0</v>
      </c>
      <c r="S25" s="2">
        <v>0</v>
      </c>
    </row>
    <row r="26" spans="1:23" x14ac:dyDescent="0.4">
      <c r="L26" s="2" t="s">
        <v>54</v>
      </c>
      <c r="M26" s="100">
        <f>G13*530000</f>
        <v>0</v>
      </c>
      <c r="N26" s="100">
        <f>G34*530000</f>
        <v>0</v>
      </c>
      <c r="S26" s="2"/>
    </row>
    <row r="27" spans="1:23" x14ac:dyDescent="0.4">
      <c r="A27" s="5" t="s">
        <v>13</v>
      </c>
      <c r="B27" s="6" t="s">
        <v>40</v>
      </c>
      <c r="C27" s="114" t="s">
        <v>218</v>
      </c>
      <c r="D27" s="114"/>
      <c r="E27" s="3" t="s">
        <v>228</v>
      </c>
      <c r="L27" s="2" t="s">
        <v>55</v>
      </c>
      <c r="M27" s="100">
        <f>SUM(M28:M34)</f>
        <v>330000</v>
      </c>
      <c r="N27" s="100">
        <f>SUM(N28:N34)</f>
        <v>330000</v>
      </c>
      <c r="S27" s="2"/>
    </row>
    <row r="28" spans="1:23" x14ac:dyDescent="0.4">
      <c r="A28" s="3" t="s">
        <v>36</v>
      </c>
      <c r="L28" s="2" t="s">
        <v>56</v>
      </c>
      <c r="M28" s="100">
        <v>330000</v>
      </c>
      <c r="N28" s="100">
        <v>330000</v>
      </c>
      <c r="S28" s="2"/>
    </row>
    <row r="29" spans="1:23" x14ac:dyDescent="0.4">
      <c r="A29" s="104" t="s">
        <v>37</v>
      </c>
      <c r="B29" s="104"/>
      <c r="C29" s="104" t="s">
        <v>38</v>
      </c>
      <c r="D29" s="104"/>
      <c r="E29" s="108" t="s">
        <v>194</v>
      </c>
      <c r="F29" s="109"/>
      <c r="G29" s="108" t="s">
        <v>28</v>
      </c>
      <c r="H29" s="109"/>
      <c r="I29" s="4"/>
      <c r="J29" s="2"/>
      <c r="L29" s="2" t="s">
        <v>10</v>
      </c>
      <c r="M29" s="100">
        <f>IF(B21="○",330000,0)</f>
        <v>0</v>
      </c>
      <c r="N29" s="100">
        <f>IF(B42="○",330000,0)</f>
        <v>0</v>
      </c>
      <c r="S29" s="2"/>
    </row>
    <row r="30" spans="1:23" x14ac:dyDescent="0.4">
      <c r="A30" s="107"/>
      <c r="B30" s="107"/>
      <c r="C30" s="107" t="str">
        <f>IF(A30="","",IF(A30&lt;651000,0,IF(A30&lt;1619000,A30-650000,IF(A30&lt;1620000,969000,IF(A30&lt;1622000,970000,IF(A30&lt;1624000,972000,IF(A30&lt;1628000,974000,IF(A30&lt;1800000,ROUNDDOWN(A30/4,-3)*4*0.6,IF(A30&lt;3600000,ROUNDDOWN(A30/4,-3)*4*0.7-180000,IF(A30&lt;6600000,ROUNDDOWN(A30/4,-3)*4*0.8-540000,IF(A30&lt;10000000,ROUNDDOWN(A30/4,-3)*4*0.9-1200000,A30-2200000)))))))))))</f>
        <v/>
      </c>
      <c r="D30" s="107"/>
      <c r="E30" s="110"/>
      <c r="F30" s="111"/>
      <c r="G30" s="112"/>
      <c r="H30" s="113"/>
      <c r="I30" s="99">
        <f>IF(OR(E30="無",E30=""),4,IF(C30&lt;=9000000,1,IF(C30&lt;=9500000,2,IF(C30&lt;=10000000,3,4))))</f>
        <v>4</v>
      </c>
      <c r="J30" s="2">
        <f>IF(E30="老人",-1,IF(G30&lt;=850000,1,IF(G30&lt;=900000,2,IF(G30&lt;=950000,3,IF(G30&lt;=1000000,4,IF(G30&lt;=1050000,5,IF(G30&lt;=1100000,6,IF(G30&lt;=1150000,7,IF(G30&lt;=1200000,8,IF(G30&lt;=1230000,9,10))))))))))</f>
        <v>1</v>
      </c>
      <c r="L30" s="2" t="s">
        <v>11</v>
      </c>
      <c r="M30" s="100">
        <f>IF(A21="○",300000,0)</f>
        <v>0</v>
      </c>
      <c r="N30" s="100">
        <f>IF(A42="○",300000,0)</f>
        <v>0</v>
      </c>
      <c r="S30" s="2"/>
    </row>
    <row r="31" spans="1:23" x14ac:dyDescent="0.4">
      <c r="A31" s="3" t="s">
        <v>33</v>
      </c>
      <c r="I31" s="99">
        <f>IF(OR(E30="無",E30=""),4,IF(C30&lt;=9000000,1,IF(C30&lt;=9500000,2,IF(C30&lt;=10000000,3,4))))</f>
        <v>4</v>
      </c>
      <c r="J31" s="2">
        <f>IF(E30="老人",-1,IF(G30&lt;400000,1,IF(G30&lt;450000,2,3)))</f>
        <v>1</v>
      </c>
      <c r="L31" s="2" t="s">
        <v>30</v>
      </c>
      <c r="M31" s="100">
        <f>IF(C21="○",260000,0)</f>
        <v>0</v>
      </c>
      <c r="N31" s="100">
        <f>IF(C42="○",260000,0)</f>
        <v>0</v>
      </c>
      <c r="S31" s="2"/>
    </row>
    <row r="32" spans="1:23" x14ac:dyDescent="0.4">
      <c r="A32" s="104" t="s">
        <v>16</v>
      </c>
      <c r="B32" s="104"/>
      <c r="C32" s="104"/>
      <c r="D32" s="104"/>
      <c r="E32" s="106" t="s">
        <v>32</v>
      </c>
      <c r="F32" s="104" t="s">
        <v>214</v>
      </c>
      <c r="G32" s="104"/>
      <c r="H32" s="104"/>
      <c r="I32" s="4"/>
      <c r="J32" s="2"/>
      <c r="L32" s="2" t="s">
        <v>57</v>
      </c>
      <c r="M32" s="100">
        <f>IF(D21="○",300000,0)</f>
        <v>0</v>
      </c>
      <c r="N32" s="100">
        <f>IF(D42="○",300000,0)</f>
        <v>0</v>
      </c>
    </row>
    <row r="33" spans="1:17" x14ac:dyDescent="0.4">
      <c r="A33" s="7" t="s">
        <v>7</v>
      </c>
      <c r="B33" s="7" t="s">
        <v>17</v>
      </c>
      <c r="C33" s="7" t="s">
        <v>8</v>
      </c>
      <c r="D33" s="7" t="s">
        <v>9</v>
      </c>
      <c r="E33" s="104"/>
      <c r="F33" s="7" t="s">
        <v>18</v>
      </c>
      <c r="G33" s="7" t="s">
        <v>19</v>
      </c>
      <c r="H33" s="7" t="s">
        <v>9</v>
      </c>
      <c r="I33" s="4"/>
      <c r="J33" s="2"/>
      <c r="L33" s="2" t="s">
        <v>6</v>
      </c>
      <c r="M33" s="100">
        <f>IF(E21="○",260000,0)</f>
        <v>0</v>
      </c>
      <c r="N33" s="100">
        <f>IF(E42="○",260000,0)</f>
        <v>0</v>
      </c>
    </row>
    <row r="34" spans="1:17" x14ac:dyDescent="0.4">
      <c r="A34" s="8"/>
      <c r="B34" s="8"/>
      <c r="C34" s="8"/>
      <c r="D34" s="8"/>
      <c r="E34" s="8"/>
      <c r="F34" s="8"/>
      <c r="G34" s="8"/>
      <c r="H34" s="8"/>
      <c r="I34" s="4"/>
      <c r="J34" s="2"/>
      <c r="L34" s="2" t="s">
        <v>12</v>
      </c>
      <c r="M34" s="100">
        <f>IF(F21="○",260000,0)</f>
        <v>0</v>
      </c>
      <c r="N34" s="100">
        <f>IF(F42="○",260000,0)</f>
        <v>0</v>
      </c>
    </row>
    <row r="35" spans="1:17" x14ac:dyDescent="0.4">
      <c r="A35" s="3" t="s">
        <v>35</v>
      </c>
    </row>
    <row r="36" spans="1:17" x14ac:dyDescent="0.4">
      <c r="A36" s="106" t="s">
        <v>94</v>
      </c>
      <c r="B36" s="104"/>
      <c r="C36" s="104" t="s">
        <v>21</v>
      </c>
      <c r="D36" s="104"/>
      <c r="E36" s="104" t="s">
        <v>22</v>
      </c>
      <c r="F36" s="104"/>
      <c r="G36" s="104"/>
      <c r="H36" s="104"/>
      <c r="I36" s="104"/>
      <c r="J36" s="2"/>
      <c r="L36" s="2" t="s">
        <v>1</v>
      </c>
      <c r="M36" s="100">
        <f ca="1">ROUNDDOWN(MAX(M9-H21,0),-3)</f>
        <v>0</v>
      </c>
      <c r="N36" s="100" t="e">
        <f ca="1">ROUNDDOWN(MAX(N9-N11,0),-3)</f>
        <v>#VALUE!</v>
      </c>
    </row>
    <row r="37" spans="1:17" x14ac:dyDescent="0.4">
      <c r="A37" s="104"/>
      <c r="B37" s="104"/>
      <c r="C37" s="104"/>
      <c r="D37" s="104"/>
      <c r="E37" s="7" t="s">
        <v>23</v>
      </c>
      <c r="F37" s="7" t="s">
        <v>24</v>
      </c>
      <c r="G37" s="7" t="s">
        <v>25</v>
      </c>
      <c r="H37" s="7" t="s">
        <v>26</v>
      </c>
      <c r="I37" s="84" t="s">
        <v>27</v>
      </c>
      <c r="J37" s="2"/>
    </row>
    <row r="38" spans="1:17" x14ac:dyDescent="0.4">
      <c r="A38" s="107"/>
      <c r="B38" s="107"/>
      <c r="C38" s="107"/>
      <c r="D38" s="107"/>
      <c r="E38" s="9"/>
      <c r="F38" s="9"/>
      <c r="G38" s="9"/>
      <c r="H38" s="9"/>
      <c r="I38" s="85"/>
      <c r="J38" s="2"/>
      <c r="L38" s="2" t="s">
        <v>58</v>
      </c>
      <c r="M38" s="100">
        <f ca="1">SUM(M39:M41)</f>
        <v>50000</v>
      </c>
      <c r="N38" s="100">
        <f ca="1">SUM(N39:N41)</f>
        <v>50000</v>
      </c>
    </row>
    <row r="39" spans="1:17" x14ac:dyDescent="0.4">
      <c r="A39" s="3" t="s">
        <v>34</v>
      </c>
      <c r="H39" s="3" t="s">
        <v>88</v>
      </c>
      <c r="L39" s="2" t="s">
        <v>55</v>
      </c>
      <c r="M39" s="100">
        <f>50000+IF(A21="○",100000,0)+IF(B21="○",10000,0)+IF(C21="○",10000,0)+IF(D21="○",50000,0)+IF(E21="○",10000,0)+IF(F21="○",10000,0)</f>
        <v>50000</v>
      </c>
      <c r="N39" s="100">
        <f>50000+IF(A42="○",100000,0)+IF(B42="○",10000,0)+IF(C42="○",10000,0)+IF(D42="○",50000,0)+IF(E42="○",10000,0)+IF(F42="○",10000,0)</f>
        <v>50000</v>
      </c>
    </row>
    <row r="40" spans="1:17" x14ac:dyDescent="0.4">
      <c r="A40" s="104" t="s">
        <v>29</v>
      </c>
      <c r="B40" s="104"/>
      <c r="C40" s="104" t="s">
        <v>30</v>
      </c>
      <c r="D40" s="104"/>
      <c r="E40" s="104" t="s">
        <v>6</v>
      </c>
      <c r="F40" s="104" t="s">
        <v>12</v>
      </c>
      <c r="G40" s="4"/>
      <c r="H40" s="105" t="s">
        <v>89</v>
      </c>
      <c r="I40" s="105" t="s">
        <v>213</v>
      </c>
      <c r="J40" s="2"/>
      <c r="L40" s="2" t="s">
        <v>53</v>
      </c>
      <c r="M40" s="100">
        <f ca="1">OFFSET(O22,J10,I10,1,1)</f>
        <v>0</v>
      </c>
      <c r="N40" s="100">
        <f ca="1">OFFSET(O22,J31,I31,1,1)</f>
        <v>0</v>
      </c>
    </row>
    <row r="41" spans="1:17" x14ac:dyDescent="0.4">
      <c r="A41" s="7" t="s">
        <v>18</v>
      </c>
      <c r="B41" s="7" t="s">
        <v>9</v>
      </c>
      <c r="C41" s="7" t="s">
        <v>31</v>
      </c>
      <c r="D41" s="7" t="s">
        <v>18</v>
      </c>
      <c r="E41" s="104"/>
      <c r="F41" s="104"/>
      <c r="G41" s="4"/>
      <c r="H41" s="105"/>
      <c r="I41" s="105"/>
      <c r="J41" s="2"/>
      <c r="L41" s="2" t="s">
        <v>52</v>
      </c>
      <c r="M41" s="100">
        <f>A13*180000+B13*130000+C13*100000+D13*50000+G13*220000</f>
        <v>0</v>
      </c>
      <c r="N41" s="100">
        <f>A34*180000+B34*130000+C34*100000+D34*50000+G34*220000</f>
        <v>0</v>
      </c>
    </row>
    <row r="42" spans="1:17" x14ac:dyDescent="0.4">
      <c r="A42" s="8"/>
      <c r="B42" s="8"/>
      <c r="C42" s="8"/>
      <c r="D42" s="8"/>
      <c r="E42" s="8"/>
      <c r="F42" s="8"/>
      <c r="G42" s="4"/>
      <c r="H42" s="9">
        <f ca="1">N11</f>
        <v>330000</v>
      </c>
      <c r="I42" s="85" t="e">
        <f ca="1">N36</f>
        <v>#VALUE!</v>
      </c>
      <c r="J42" s="2"/>
    </row>
    <row r="43" spans="1:17" x14ac:dyDescent="0.4">
      <c r="H43" s="3" t="s">
        <v>90</v>
      </c>
      <c r="L43" s="2" t="s">
        <v>59</v>
      </c>
      <c r="M43" s="100">
        <f ca="1">IF(C6="政令指定都市",0.04,0.03)*IF(M36&gt;2000000,MAX(50000,M38-(M36-2000000)),MIN(M38,M36))</f>
        <v>0</v>
      </c>
      <c r="N43" s="100" t="e">
        <f ca="1">IF(C27="政令指定都市",0.04,0.03)*IF(N36&gt;2000000,MAX(50000,N38-(N36-2000000)),MIN(N38,N36))</f>
        <v>#VALUE!</v>
      </c>
    </row>
    <row r="44" spans="1:17" x14ac:dyDescent="0.4">
      <c r="A44" s="6" t="s">
        <v>42</v>
      </c>
      <c r="B44" s="88" t="e">
        <f ca="1">ROUNDDOWN(F44*0.06-IF(C27="政令指定都市",F45*3/4,F45),0)</f>
        <v>#VALUE!</v>
      </c>
      <c r="D44" s="10" t="s">
        <v>39</v>
      </c>
      <c r="E44" s="10"/>
      <c r="F44" s="88" t="e">
        <f ca="1">N36</f>
        <v>#VALUE!</v>
      </c>
      <c r="H44" s="3" t="s">
        <v>91</v>
      </c>
    </row>
    <row r="45" spans="1:17" x14ac:dyDescent="0.4">
      <c r="D45" s="11" t="s">
        <v>41</v>
      </c>
      <c r="E45" s="11"/>
      <c r="F45" s="90" t="e">
        <f ca="1">N43</f>
        <v>#VALUE!</v>
      </c>
      <c r="H45" s="3" t="s">
        <v>92</v>
      </c>
    </row>
    <row r="46" spans="1:17" x14ac:dyDescent="0.4">
      <c r="M46" s="2" t="s">
        <v>85</v>
      </c>
      <c r="N46" s="2" t="s">
        <v>86</v>
      </c>
      <c r="O46" s="2" t="s">
        <v>87</v>
      </c>
      <c r="P46" s="2" t="s">
        <v>207</v>
      </c>
      <c r="Q46" s="1"/>
    </row>
    <row r="47" spans="1:17" x14ac:dyDescent="0.4">
      <c r="J47" s="1" t="s">
        <v>204</v>
      </c>
      <c r="K47" s="1">
        <v>500</v>
      </c>
      <c r="L47" s="2">
        <v>0</v>
      </c>
      <c r="M47" s="2">
        <v>378000</v>
      </c>
      <c r="N47" s="2">
        <v>200000</v>
      </c>
      <c r="O47" s="2">
        <v>100000</v>
      </c>
      <c r="P47" s="2">
        <v>0</v>
      </c>
      <c r="Q47" s="1">
        <v>396000</v>
      </c>
    </row>
    <row r="48" spans="1:17" x14ac:dyDescent="0.4">
      <c r="A48" s="5" t="s">
        <v>78</v>
      </c>
      <c r="D48" s="87" t="s">
        <v>202</v>
      </c>
      <c r="E48" s="96"/>
      <c r="F48" s="3" t="s">
        <v>230</v>
      </c>
      <c r="J48" s="1" t="s">
        <v>203</v>
      </c>
      <c r="K48" s="1">
        <v>609</v>
      </c>
      <c r="L48" s="2">
        <f ca="1">IF(E48=1,113700,OFFSET(L56,B52,B53))</f>
        <v>113700</v>
      </c>
      <c r="M48" s="2">
        <v>378000</v>
      </c>
      <c r="N48" s="2">
        <v>0</v>
      </c>
      <c r="O48" s="2">
        <v>100000</v>
      </c>
      <c r="P48" s="2">
        <v>154500</v>
      </c>
      <c r="Q48" s="1">
        <v>118800</v>
      </c>
    </row>
    <row r="49" spans="1:17" x14ac:dyDescent="0.4">
      <c r="A49" s="10" t="s">
        <v>79</v>
      </c>
      <c r="B49" s="97">
        <f ca="1">SUM(IFERROR(B23,0),IFERROR(B44,0))</f>
        <v>0</v>
      </c>
      <c r="J49" s="1" t="s">
        <v>205</v>
      </c>
      <c r="K49" s="1">
        <v>720</v>
      </c>
      <c r="L49" s="2">
        <v>162300</v>
      </c>
      <c r="M49" s="2">
        <v>378000</v>
      </c>
      <c r="N49" s="2">
        <v>0</v>
      </c>
      <c r="O49" s="2">
        <v>0</v>
      </c>
      <c r="P49" s="2">
        <v>304200</v>
      </c>
      <c r="Q49" s="1">
        <v>0</v>
      </c>
    </row>
    <row r="50" spans="1:17" x14ac:dyDescent="0.4">
      <c r="D50" s="10" t="s">
        <v>80</v>
      </c>
      <c r="E50" s="10"/>
      <c r="F50" s="88">
        <f ca="1">SUM(F51:F52)</f>
        <v>396000</v>
      </c>
      <c r="J50" s="1" t="s">
        <v>206</v>
      </c>
      <c r="L50" s="2">
        <v>212700</v>
      </c>
      <c r="M50" s="2">
        <v>0</v>
      </c>
      <c r="N50" s="2">
        <v>0</v>
      </c>
      <c r="O50" s="2">
        <v>0</v>
      </c>
      <c r="Q50" s="1"/>
    </row>
    <row r="51" spans="1:17" x14ac:dyDescent="0.4">
      <c r="A51" s="3" t="s">
        <v>195</v>
      </c>
      <c r="D51" s="11" t="s">
        <v>14</v>
      </c>
      <c r="E51" s="11"/>
      <c r="F51" s="89">
        <f ca="1">VLOOKUP($B$49,$P$47:$Q$49,2,TRUE)</f>
        <v>396000</v>
      </c>
      <c r="G51" s="21" t="s">
        <v>223</v>
      </c>
    </row>
    <row r="52" spans="1:17" x14ac:dyDescent="0.4">
      <c r="A52" s="86" t="s">
        <v>196</v>
      </c>
      <c r="B52" s="96">
        <f>SUM(E13,E34)</f>
        <v>0</v>
      </c>
      <c r="D52" s="11" t="s">
        <v>15</v>
      </c>
      <c r="E52" s="11"/>
      <c r="F52" s="89">
        <f ca="1">MAX(0,VLOOKUP(B49,$L$47:$M$50,2,TRUE)-F51)</f>
        <v>0</v>
      </c>
      <c r="G52" s="14" t="s">
        <v>224</v>
      </c>
    </row>
    <row r="53" spans="1:17" x14ac:dyDescent="0.4">
      <c r="A53" s="3" t="s">
        <v>198</v>
      </c>
      <c r="B53" s="102">
        <f>SUM(D34,D13)</f>
        <v>0</v>
      </c>
      <c r="D53" s="11" t="s">
        <v>81</v>
      </c>
      <c r="E53" s="11"/>
      <c r="F53" s="90">
        <f ca="1">VLOOKUP($B$49,$L$47:$O$50,3,TRUE)</f>
        <v>200000</v>
      </c>
      <c r="G53" s="3" t="s">
        <v>225</v>
      </c>
    </row>
    <row r="54" spans="1:17" ht="17.25" thickBot="1" x14ac:dyDescent="0.45">
      <c r="A54" s="86" t="s">
        <v>197</v>
      </c>
      <c r="B54" s="103"/>
      <c r="D54" s="91" t="s">
        <v>82</v>
      </c>
      <c r="E54" s="91"/>
      <c r="F54" s="92">
        <f>IF(E48=1,VLOOKUP($B$49,$L$47:$O$50,4,TRUE),0)</f>
        <v>0</v>
      </c>
      <c r="G54" s="14" t="s">
        <v>219</v>
      </c>
      <c r="L54" s="2" t="s">
        <v>200</v>
      </c>
    </row>
    <row r="55" spans="1:17" ht="18" thickTop="1" thickBot="1" x14ac:dyDescent="0.45">
      <c r="A55" s="3" t="s">
        <v>209</v>
      </c>
      <c r="D55" s="93" t="s">
        <v>208</v>
      </c>
      <c r="E55" s="94"/>
      <c r="F55" s="95">
        <f ca="1">SUM(F50,F53,F54)</f>
        <v>596000</v>
      </c>
      <c r="K55" s="1" t="s">
        <v>199</v>
      </c>
      <c r="L55" s="2">
        <v>0</v>
      </c>
      <c r="M55" s="100">
        <v>1</v>
      </c>
      <c r="N55" s="100">
        <v>2</v>
      </c>
      <c r="O55" s="2">
        <v>3</v>
      </c>
      <c r="P55" s="2">
        <v>4</v>
      </c>
      <c r="Q55" s="2">
        <v>5</v>
      </c>
    </row>
    <row r="56" spans="1:17" ht="17.25" thickTop="1" x14ac:dyDescent="0.4">
      <c r="A56" s="3" t="s">
        <v>210</v>
      </c>
      <c r="J56" s="1" t="s">
        <v>201</v>
      </c>
      <c r="K56" s="1">
        <v>0</v>
      </c>
      <c r="L56" s="2">
        <v>113700</v>
      </c>
      <c r="M56" s="2">
        <v>113700</v>
      </c>
      <c r="N56" s="2">
        <v>113700</v>
      </c>
      <c r="O56" s="2">
        <v>115600</v>
      </c>
      <c r="P56" s="2">
        <v>133020</v>
      </c>
      <c r="Q56" s="2">
        <v>145800</v>
      </c>
    </row>
    <row r="57" spans="1:17" x14ac:dyDescent="0.4">
      <c r="D57" s="101" t="s">
        <v>221</v>
      </c>
      <c r="K57" s="1">
        <v>1</v>
      </c>
      <c r="L57" s="2">
        <v>113700</v>
      </c>
      <c r="M57" s="2">
        <v>113700</v>
      </c>
      <c r="N57" s="2">
        <v>129300</v>
      </c>
      <c r="O57" s="2">
        <v>141900</v>
      </c>
      <c r="P57" s="2">
        <v>154500</v>
      </c>
      <c r="Q57" s="2">
        <v>167100</v>
      </c>
    </row>
    <row r="58" spans="1:17" x14ac:dyDescent="0.4">
      <c r="K58" s="1">
        <v>2</v>
      </c>
      <c r="L58" s="2">
        <v>113700</v>
      </c>
      <c r="M58" s="2">
        <v>138000</v>
      </c>
      <c r="N58" s="2">
        <v>150600</v>
      </c>
      <c r="O58" s="2">
        <v>163200</v>
      </c>
      <c r="P58" s="2">
        <v>175800</v>
      </c>
      <c r="Q58" s="2">
        <v>188400</v>
      </c>
    </row>
    <row r="59" spans="1:17" x14ac:dyDescent="0.4">
      <c r="D59" s="3" t="s">
        <v>231</v>
      </c>
      <c r="K59" s="1">
        <v>3</v>
      </c>
      <c r="L59" s="2">
        <v>146700</v>
      </c>
      <c r="M59" s="2">
        <v>159300</v>
      </c>
      <c r="N59" s="2">
        <v>171900</v>
      </c>
      <c r="O59" s="2">
        <v>184500</v>
      </c>
      <c r="P59" s="2">
        <v>197100</v>
      </c>
      <c r="Q59" s="2">
        <v>209700</v>
      </c>
    </row>
    <row r="60" spans="1:17" x14ac:dyDescent="0.4">
      <c r="D60" s="3" t="s">
        <v>217</v>
      </c>
      <c r="K60" s="1">
        <v>4</v>
      </c>
      <c r="L60" s="2">
        <v>168000</v>
      </c>
      <c r="M60" s="2">
        <v>180600</v>
      </c>
      <c r="N60" s="2">
        <v>193200</v>
      </c>
      <c r="O60" s="2">
        <v>205800</v>
      </c>
      <c r="P60" s="2">
        <v>218400</v>
      </c>
      <c r="Q60" s="2">
        <v>231000</v>
      </c>
    </row>
    <row r="61" spans="1:17" x14ac:dyDescent="0.4">
      <c r="D61" s="3" t="s">
        <v>220</v>
      </c>
      <c r="K61" s="1">
        <v>5</v>
      </c>
      <c r="L61" s="2">
        <v>189420</v>
      </c>
      <c r="M61" s="2">
        <v>201900</v>
      </c>
      <c r="N61" s="2">
        <v>214500</v>
      </c>
      <c r="O61" s="2">
        <v>227100</v>
      </c>
      <c r="P61" s="2">
        <v>239700</v>
      </c>
      <c r="Q61" s="2">
        <v>252300</v>
      </c>
    </row>
    <row r="65" spans="13:14" x14ac:dyDescent="0.4">
      <c r="M65" s="2"/>
      <c r="N65" s="2"/>
    </row>
    <row r="66" spans="13:14" x14ac:dyDescent="0.4">
      <c r="M66" s="2"/>
      <c r="N66" s="2"/>
    </row>
    <row r="67" spans="13:14" x14ac:dyDescent="0.4">
      <c r="M67" s="2"/>
      <c r="N67" s="2"/>
    </row>
    <row r="68" spans="13:14" x14ac:dyDescent="0.4">
      <c r="M68" s="2"/>
      <c r="N68" s="2"/>
    </row>
    <row r="69" spans="13:14" x14ac:dyDescent="0.4">
      <c r="M69" s="2"/>
      <c r="N69" s="2"/>
    </row>
    <row r="70" spans="13:14" x14ac:dyDescent="0.4">
      <c r="M70" s="2"/>
      <c r="N70" s="2"/>
    </row>
  </sheetData>
  <sheetProtection selectLockedCells="1"/>
  <mergeCells count="48">
    <mergeCell ref="A1:I1"/>
    <mergeCell ref="C6:D6"/>
    <mergeCell ref="F11:H11"/>
    <mergeCell ref="A19:B19"/>
    <mergeCell ref="C19:D19"/>
    <mergeCell ref="E19:E20"/>
    <mergeCell ref="F19:F20"/>
    <mergeCell ref="E15:I15"/>
    <mergeCell ref="A17:B17"/>
    <mergeCell ref="C17:D17"/>
    <mergeCell ref="C8:D8"/>
    <mergeCell ref="C9:D9"/>
    <mergeCell ref="A15:B16"/>
    <mergeCell ref="C15:D16"/>
    <mergeCell ref="A11:D11"/>
    <mergeCell ref="E11:E12"/>
    <mergeCell ref="E8:F8"/>
    <mergeCell ref="A30:B30"/>
    <mergeCell ref="C30:D30"/>
    <mergeCell ref="E30:F30"/>
    <mergeCell ref="G30:H30"/>
    <mergeCell ref="G8:H8"/>
    <mergeCell ref="G9:H9"/>
    <mergeCell ref="G29:H29"/>
    <mergeCell ref="H19:H20"/>
    <mergeCell ref="A8:B8"/>
    <mergeCell ref="A9:B9"/>
    <mergeCell ref="E9:F9"/>
    <mergeCell ref="C27:D27"/>
    <mergeCell ref="A29:B29"/>
    <mergeCell ref="C29:D29"/>
    <mergeCell ref="E29:F29"/>
    <mergeCell ref="B53:B54"/>
    <mergeCell ref="I19:I20"/>
    <mergeCell ref="H40:H41"/>
    <mergeCell ref="I40:I41"/>
    <mergeCell ref="F40:F41"/>
    <mergeCell ref="A32:D32"/>
    <mergeCell ref="E32:E33"/>
    <mergeCell ref="F32:H32"/>
    <mergeCell ref="A36:B37"/>
    <mergeCell ref="C36:D37"/>
    <mergeCell ref="E36:I36"/>
    <mergeCell ref="A38:B38"/>
    <mergeCell ref="C38:D38"/>
    <mergeCell ref="A40:B40"/>
    <mergeCell ref="C40:D40"/>
    <mergeCell ref="E40:E41"/>
  </mergeCells>
  <phoneticPr fontId="3"/>
  <conditionalFormatting sqref="G9:H9">
    <cfRule type="expression" dxfId="3" priority="2">
      <formula>OR($E$9="無",E9="")</formula>
    </cfRule>
  </conditionalFormatting>
  <conditionalFormatting sqref="G30:H30">
    <cfRule type="expression" dxfId="2" priority="1">
      <formula>OR($E$30="無",E30="")</formula>
    </cfRule>
  </conditionalFormatting>
  <dataValidations count="5">
    <dataValidation type="list" allowBlank="1" showInputMessage="1" showErrorMessage="1" sqref="E9:F9 E30:F30" xr:uid="{00000000-0002-0000-0000-000000000000}">
      <formula1>"無,有,老人"</formula1>
    </dataValidation>
    <dataValidation type="list" allowBlank="1" showInputMessage="1" showErrorMessage="1" sqref="C6 C27" xr:uid="{00000000-0002-0000-0000-000001000000}">
      <formula1>"政令指定都市,政令指定都市以外"</formula1>
    </dataValidation>
    <dataValidation type="list" allowBlank="1" showInputMessage="1" showErrorMessage="1" sqref="A21 A42:F42" xr:uid="{00000000-0002-0000-0000-000002000000}">
      <formula1>",○"</formula1>
    </dataValidation>
    <dataValidation type="list" allowBlank="1" showInputMessage="1" showErrorMessage="1" sqref="B21:F21" xr:uid="{00000000-0002-0000-0000-000003000000}">
      <formula1>"○"</formula1>
    </dataValidation>
    <dataValidation type="list" allowBlank="1" showInputMessage="1" showErrorMessage="1" sqref="E48" xr:uid="{00000000-0002-0000-0000-000004000000}">
      <formula1>"1,2,3"</formula1>
    </dataValidation>
  </dataValidations>
  <printOptions horizontalCentered="1"/>
  <pageMargins left="0.98425196850393704" right="0.39370078740157483" top="0.39370078740157483" bottom="0" header="0.31496062992125984" footer="0.31496062992125984"/>
  <pageSetup paperSize="9" scale="76" orientation="portrait" r:id="rId1"/>
  <ignoredErrors>
    <ignoredError sqref="I21 H42:I42 C30" unlockedFormula="1"/>
    <ignoredError sqref="M36:N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1"/>
  <sheetViews>
    <sheetView showGridLines="0" topLeftCell="A40" zoomScaleNormal="100" workbookViewId="0">
      <selection activeCell="I48" sqref="I48"/>
    </sheetView>
  </sheetViews>
  <sheetFormatPr defaultRowHeight="16.5" x14ac:dyDescent="0.4"/>
  <cols>
    <col min="1" max="9" width="10.625" style="3" customWidth="1"/>
    <col min="10" max="10" width="9" style="3"/>
    <col min="11" max="11" width="9" style="1"/>
    <col min="12" max="12" width="0" style="13" hidden="1" customWidth="1"/>
    <col min="13" max="13" width="0" style="12" hidden="1" customWidth="1"/>
    <col min="14" max="14" width="10.625" style="12" hidden="1" customWidth="1"/>
    <col min="15" max="15" width="13.75" style="2" bestFit="1" customWidth="1"/>
    <col min="16" max="16" width="12.25" style="2" bestFit="1" customWidth="1"/>
    <col min="17" max="17" width="22.25" style="2" bestFit="1" customWidth="1"/>
    <col min="18" max="18" width="23.5" style="2" customWidth="1"/>
    <col min="19" max="21" width="9" style="1"/>
    <col min="22" max="16384" width="9" style="3"/>
  </cols>
  <sheetData>
    <row r="1" spans="1:21" ht="24.95" customHeight="1" x14ac:dyDescent="0.4">
      <c r="A1" s="115" t="s">
        <v>226</v>
      </c>
      <c r="B1" s="115"/>
      <c r="C1" s="115"/>
      <c r="D1" s="115"/>
      <c r="E1" s="115"/>
      <c r="F1" s="115"/>
      <c r="G1" s="115"/>
      <c r="H1" s="115"/>
      <c r="I1" s="115"/>
      <c r="J1" s="14"/>
      <c r="K1" s="15"/>
      <c r="L1" s="16"/>
      <c r="M1" s="17"/>
      <c r="N1" s="17"/>
      <c r="O1" s="18"/>
      <c r="P1" s="18"/>
      <c r="Q1" s="18"/>
      <c r="R1" s="18"/>
      <c r="S1" s="15"/>
    </row>
    <row r="2" spans="1:21" x14ac:dyDescent="0.4">
      <c r="A2" s="14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15"/>
      <c r="L2" s="16"/>
      <c r="M2" s="17"/>
      <c r="N2" s="17"/>
      <c r="O2" s="18"/>
      <c r="P2" s="18"/>
      <c r="Q2" s="18"/>
      <c r="R2" s="18"/>
      <c r="S2" s="15"/>
    </row>
    <row r="3" spans="1:21" x14ac:dyDescent="0.4">
      <c r="A3" s="3" t="s">
        <v>211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6"/>
      <c r="M3" s="17"/>
      <c r="N3" s="17"/>
      <c r="O3" s="18"/>
      <c r="P3" s="18"/>
      <c r="Q3" s="18"/>
      <c r="R3" s="18"/>
      <c r="S3" s="15"/>
    </row>
    <row r="4" spans="1:21" x14ac:dyDescent="0.4">
      <c r="A4" s="3" t="s">
        <v>215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/>
      <c r="N4" s="17"/>
      <c r="O4" s="18"/>
      <c r="P4" s="18"/>
      <c r="Q4" s="18"/>
      <c r="R4" s="18"/>
      <c r="S4" s="15"/>
    </row>
    <row r="5" spans="1:2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6"/>
      <c r="M5" s="17"/>
      <c r="N5" s="17"/>
      <c r="O5" s="18"/>
      <c r="P5" s="18"/>
      <c r="Q5" s="18"/>
      <c r="R5" s="18"/>
      <c r="S5" s="15"/>
    </row>
    <row r="6" spans="1:21" x14ac:dyDescent="0.4">
      <c r="A6" s="19" t="s">
        <v>3</v>
      </c>
      <c r="B6" s="20" t="s">
        <v>40</v>
      </c>
      <c r="C6" s="121" t="s">
        <v>96</v>
      </c>
      <c r="D6" s="121"/>
      <c r="E6" s="3" t="s">
        <v>227</v>
      </c>
      <c r="F6" s="14"/>
      <c r="G6" s="14"/>
      <c r="H6" s="14"/>
      <c r="I6" s="14"/>
      <c r="J6" s="21"/>
      <c r="K6" s="15"/>
      <c r="L6" s="16"/>
      <c r="M6" s="17"/>
      <c r="N6" s="17"/>
      <c r="O6" s="18"/>
      <c r="P6" s="18"/>
      <c r="Q6" s="18"/>
      <c r="R6" s="18"/>
      <c r="S6" s="18"/>
    </row>
    <row r="7" spans="1:21" x14ac:dyDescent="0.4">
      <c r="A7" s="14" t="s">
        <v>36</v>
      </c>
      <c r="B7" s="14"/>
      <c r="C7" s="14"/>
      <c r="D7" s="14"/>
      <c r="E7" s="14"/>
      <c r="F7" s="14"/>
      <c r="G7" s="14"/>
      <c r="H7" s="14"/>
      <c r="I7" s="14"/>
      <c r="J7" s="21"/>
      <c r="K7" s="15"/>
      <c r="L7" s="16"/>
      <c r="M7" s="17" t="s">
        <v>0</v>
      </c>
      <c r="N7" s="17" t="s">
        <v>64</v>
      </c>
      <c r="O7" s="18" t="s">
        <v>75</v>
      </c>
      <c r="P7" s="18">
        <v>380000</v>
      </c>
      <c r="Q7" s="18">
        <v>260000</v>
      </c>
      <c r="R7" s="18">
        <v>130000</v>
      </c>
      <c r="S7" s="18">
        <v>0</v>
      </c>
    </row>
    <row r="8" spans="1:21" s="4" customFormat="1" x14ac:dyDescent="0.4">
      <c r="A8" s="122" t="s">
        <v>37</v>
      </c>
      <c r="B8" s="122"/>
      <c r="C8" s="122" t="s">
        <v>38</v>
      </c>
      <c r="D8" s="122"/>
      <c r="E8" s="117" t="s">
        <v>5</v>
      </c>
      <c r="F8" s="118"/>
      <c r="G8" s="117" t="s">
        <v>28</v>
      </c>
      <c r="H8" s="118"/>
      <c r="I8" s="22"/>
      <c r="J8" s="22"/>
      <c r="K8" s="18"/>
      <c r="L8" s="16" t="s">
        <v>4</v>
      </c>
      <c r="M8" s="17">
        <f>A9</f>
        <v>4800000</v>
      </c>
      <c r="N8" s="17">
        <f>A30</f>
        <v>2400000</v>
      </c>
      <c r="O8" s="18" t="s">
        <v>60</v>
      </c>
      <c r="P8" s="18" t="s">
        <v>61</v>
      </c>
      <c r="Q8" s="18" t="s">
        <v>62</v>
      </c>
      <c r="R8" s="18" t="s">
        <v>63</v>
      </c>
      <c r="S8" s="18"/>
      <c r="T8" s="2"/>
      <c r="U8" s="2"/>
    </row>
    <row r="9" spans="1:21" s="4" customFormat="1" x14ac:dyDescent="0.4">
      <c r="A9" s="116">
        <v>4800000</v>
      </c>
      <c r="B9" s="116"/>
      <c r="C9" s="116">
        <f>IF(A9="","",IF(A9&lt;651000,0,IF(A9&lt;1619000,A9-650000,IF(A9&lt;1620000,969000,IF(A9&lt;1622000,970000,IF(A9&lt;1624000,972000,IF(A9&lt;1628000,974000,IF(A9&lt;1800000,ROUNDDOWN(A9/4,-3)*4*0.6,IF(A9&lt;3600000,ROUNDDOWN(A9/4,-3)*4*0.7-180000,IF(A9&lt;6600000,ROUNDDOWN(A9/4,-3)*4*0.8-540000,IF(A9&lt;10000000,ROUNDDOWN(A9/4,-3)*4*0.9-1200000,A9-2200000)))))))))))</f>
        <v>3300000</v>
      </c>
      <c r="D9" s="116"/>
      <c r="E9" s="117" t="s">
        <v>95</v>
      </c>
      <c r="F9" s="118"/>
      <c r="G9" s="119"/>
      <c r="H9" s="120"/>
      <c r="I9" s="23">
        <f>IF(OR(E9="",E9="無"),4,IF(C9&lt;=9000000,1,IF(C9&lt;=9500000,2,IF(C9&lt;=10000000,3,4))))</f>
        <v>4</v>
      </c>
      <c r="J9" s="23">
        <f>IF(E9="老人",-1,IF(G9&lt;=850000,1,IF(G9&lt;=900000,2,IF(G9&lt;=950000,3,IF(G9&lt;=1000000,4,IF(G9&lt;=1050000,5,IF(G9&lt;=1100000,6,IF(G9&lt;=1150000,7,IF(G9&lt;=1200000,8,IF(G9&lt;=1230000,9,10))))))))))</f>
        <v>1</v>
      </c>
      <c r="K9" s="18"/>
      <c r="L9" s="16" t="s">
        <v>2</v>
      </c>
      <c r="M9" s="17">
        <f>C9</f>
        <v>3300000</v>
      </c>
      <c r="N9" s="17">
        <f>C30</f>
        <v>1500000</v>
      </c>
      <c r="O9" s="18" t="s">
        <v>65</v>
      </c>
      <c r="P9" s="18">
        <v>330000</v>
      </c>
      <c r="Q9" s="18">
        <v>220000</v>
      </c>
      <c r="R9" s="18">
        <v>110000</v>
      </c>
      <c r="S9" s="18">
        <v>0</v>
      </c>
      <c r="T9" s="2"/>
      <c r="U9" s="2"/>
    </row>
    <row r="10" spans="1:21" x14ac:dyDescent="0.4">
      <c r="A10" s="14" t="s">
        <v>33</v>
      </c>
      <c r="B10" s="14"/>
      <c r="C10" s="14"/>
      <c r="D10" s="14"/>
      <c r="E10" s="14"/>
      <c r="F10" s="14"/>
      <c r="G10" s="14"/>
      <c r="H10" s="14"/>
      <c r="I10" s="23">
        <f>IF(OR(E9="",E9="無"),4,IF(C9&lt;=9000000,1,IF(C9&lt;=9500000,2,IF(C9&lt;=10000000,3,4))))</f>
        <v>4</v>
      </c>
      <c r="J10" s="24">
        <f>IF(E9="老人",-1,IF(G9&lt;400000,1,IF(G9&lt;450000,2,3)))</f>
        <v>1</v>
      </c>
      <c r="K10" s="15"/>
      <c r="L10" s="16"/>
      <c r="M10" s="17"/>
      <c r="N10" s="17"/>
      <c r="O10" s="18" t="s">
        <v>66</v>
      </c>
      <c r="P10" s="18">
        <v>330000</v>
      </c>
      <c r="Q10" s="18">
        <v>220000</v>
      </c>
      <c r="R10" s="18">
        <v>110000</v>
      </c>
      <c r="S10" s="18">
        <v>0</v>
      </c>
    </row>
    <row r="11" spans="1:21" s="4" customFormat="1" x14ac:dyDescent="0.4">
      <c r="A11" s="122" t="s">
        <v>16</v>
      </c>
      <c r="B11" s="122"/>
      <c r="C11" s="122"/>
      <c r="D11" s="122"/>
      <c r="E11" s="123" t="s">
        <v>32</v>
      </c>
      <c r="F11" s="122" t="s">
        <v>214</v>
      </c>
      <c r="G11" s="122"/>
      <c r="H11" s="122"/>
      <c r="I11" s="23"/>
      <c r="J11" s="23"/>
      <c r="K11" s="18"/>
      <c r="L11" s="16" t="s">
        <v>43</v>
      </c>
      <c r="M11" s="17">
        <f ca="1">SUM(M12,M13,M19,M20,M21,M26,M27)</f>
        <v>1253000</v>
      </c>
      <c r="N11" s="17">
        <f ca="1">SUM(N12,N13,N19,N20,N21,N26,N27)</f>
        <v>580000</v>
      </c>
      <c r="O11" s="18" t="s">
        <v>67</v>
      </c>
      <c r="P11" s="18">
        <v>310000</v>
      </c>
      <c r="Q11" s="18">
        <v>210000</v>
      </c>
      <c r="R11" s="18">
        <v>110000</v>
      </c>
      <c r="S11" s="18">
        <v>0</v>
      </c>
      <c r="T11" s="2"/>
      <c r="U11" s="2"/>
    </row>
    <row r="12" spans="1:21" s="4" customFormat="1" x14ac:dyDescent="0.4">
      <c r="A12" s="25" t="s">
        <v>7</v>
      </c>
      <c r="B12" s="25" t="s">
        <v>17</v>
      </c>
      <c r="C12" s="25" t="s">
        <v>8</v>
      </c>
      <c r="D12" s="25" t="s">
        <v>9</v>
      </c>
      <c r="E12" s="122"/>
      <c r="F12" s="25" t="s">
        <v>18</v>
      </c>
      <c r="G12" s="25" t="s">
        <v>19</v>
      </c>
      <c r="H12" s="25" t="s">
        <v>9</v>
      </c>
      <c r="I12" s="23"/>
      <c r="J12" s="23"/>
      <c r="K12" s="18"/>
      <c r="L12" s="16" t="s">
        <v>44</v>
      </c>
      <c r="M12" s="17">
        <f>A17</f>
        <v>560000</v>
      </c>
      <c r="N12" s="17">
        <f>A38</f>
        <v>250000</v>
      </c>
      <c r="O12" s="18" t="s">
        <v>68</v>
      </c>
      <c r="P12" s="18">
        <v>260000</v>
      </c>
      <c r="Q12" s="18">
        <v>180000</v>
      </c>
      <c r="R12" s="18">
        <v>90000</v>
      </c>
      <c r="S12" s="18">
        <v>0</v>
      </c>
      <c r="T12" s="2"/>
      <c r="U12" s="2"/>
    </row>
    <row r="13" spans="1:21" s="4" customFormat="1" x14ac:dyDescent="0.4">
      <c r="A13" s="25"/>
      <c r="B13" s="25"/>
      <c r="C13" s="25"/>
      <c r="D13" s="25">
        <v>1</v>
      </c>
      <c r="E13" s="25">
        <v>1</v>
      </c>
      <c r="F13" s="25"/>
      <c r="G13" s="25"/>
      <c r="H13" s="25"/>
      <c r="I13" s="22"/>
      <c r="J13" s="22"/>
      <c r="K13" s="18"/>
      <c r="L13" s="16" t="s">
        <v>45</v>
      </c>
      <c r="M13" s="17">
        <f>MIN(70000,MAX(MIN(M14+M15,28000),M15)+M16+MAX(MIN(M17+M18,28000),M18))</f>
        <v>27000</v>
      </c>
      <c r="N13" s="17">
        <f>MIN(70000,MAX(MIN(N14+N15,28000),N15)+N16+MAX(MIN(N17+N18,28000),N18))</f>
        <v>0</v>
      </c>
      <c r="O13" s="18" t="s">
        <v>69</v>
      </c>
      <c r="P13" s="18">
        <v>210000</v>
      </c>
      <c r="Q13" s="18">
        <v>140000</v>
      </c>
      <c r="R13" s="18">
        <v>70000</v>
      </c>
      <c r="S13" s="18">
        <v>0</v>
      </c>
      <c r="T13" s="2"/>
      <c r="U13" s="2"/>
    </row>
    <row r="14" spans="1:21" x14ac:dyDescent="0.4">
      <c r="A14" s="14" t="s">
        <v>35</v>
      </c>
      <c r="B14" s="14"/>
      <c r="C14" s="14"/>
      <c r="D14" s="14"/>
      <c r="E14" s="14"/>
      <c r="F14" s="14"/>
      <c r="G14" s="14"/>
      <c r="H14" s="14"/>
      <c r="I14" s="14"/>
      <c r="J14" s="21"/>
      <c r="K14" s="15"/>
      <c r="L14" s="16" t="s">
        <v>47</v>
      </c>
      <c r="M14" s="17">
        <f>IF(E17&lt;=12000,E17,IF(E17&lt;=32000,E17/2+6000,IF(E17&lt;=56000,E17/4+14000,28000)))</f>
        <v>12000</v>
      </c>
      <c r="N14" s="17">
        <f>IF(E38&lt;=12000,E38,IF(E38&lt;=32000,E38/2+6000,IF(E38&lt;=56000,E38/4+14000,28000)))</f>
        <v>0</v>
      </c>
      <c r="O14" s="18" t="s">
        <v>70</v>
      </c>
      <c r="P14" s="18">
        <v>160000</v>
      </c>
      <c r="Q14" s="18">
        <v>110000</v>
      </c>
      <c r="R14" s="18">
        <v>60000</v>
      </c>
      <c r="S14" s="18">
        <v>0</v>
      </c>
    </row>
    <row r="15" spans="1:21" s="4" customFormat="1" x14ac:dyDescent="0.4">
      <c r="A15" s="123" t="s">
        <v>94</v>
      </c>
      <c r="B15" s="122"/>
      <c r="C15" s="122" t="s">
        <v>21</v>
      </c>
      <c r="D15" s="122"/>
      <c r="E15" s="122" t="s">
        <v>22</v>
      </c>
      <c r="F15" s="122"/>
      <c r="G15" s="122"/>
      <c r="H15" s="122"/>
      <c r="I15" s="122"/>
      <c r="J15" s="22"/>
      <c r="K15" s="18"/>
      <c r="L15" s="16" t="s">
        <v>48</v>
      </c>
      <c r="M15" s="17">
        <f>IF(F17&lt;=15000,F17,IF(F17&lt;=40000,F17/2+7500,IF(F17&lt;=70000,F17/4+17500,35000)))</f>
        <v>0</v>
      </c>
      <c r="N15" s="17">
        <f>IF(F38&lt;=15000,F38,IF(F38&lt;=40000,F38/2+7500,IF(F38&lt;=70000,F38/4+17500,35000)))</f>
        <v>0</v>
      </c>
      <c r="O15" s="18" t="s">
        <v>71</v>
      </c>
      <c r="P15" s="18">
        <v>110000</v>
      </c>
      <c r="Q15" s="18">
        <v>80000</v>
      </c>
      <c r="R15" s="18">
        <v>40000</v>
      </c>
      <c r="S15" s="18">
        <v>0</v>
      </c>
      <c r="T15" s="2"/>
      <c r="U15" s="2"/>
    </row>
    <row r="16" spans="1:21" s="4" customFormat="1" x14ac:dyDescent="0.4">
      <c r="A16" s="122"/>
      <c r="B16" s="122"/>
      <c r="C16" s="122"/>
      <c r="D16" s="122"/>
      <c r="E16" s="25" t="s">
        <v>23</v>
      </c>
      <c r="F16" s="25" t="s">
        <v>24</v>
      </c>
      <c r="G16" s="25" t="s">
        <v>25</v>
      </c>
      <c r="H16" s="25" t="s">
        <v>26</v>
      </c>
      <c r="I16" s="25" t="s">
        <v>27</v>
      </c>
      <c r="J16" s="22"/>
      <c r="K16" s="18"/>
      <c r="L16" s="16" t="s">
        <v>49</v>
      </c>
      <c r="M16" s="17">
        <f>IF(G17&lt;=12000,G17,IF(G17&lt;=32000,G17/2+6000,IF(G17&lt;=56000,G17/4+14000,28000)))</f>
        <v>10000</v>
      </c>
      <c r="N16" s="17">
        <f>IF(G38&lt;=12000,G38,IF(G38&lt;=32000,G38/2+6000,IF(G38&lt;=56000,G38/4+14000,28000)))</f>
        <v>0</v>
      </c>
      <c r="O16" s="18" t="s">
        <v>72</v>
      </c>
      <c r="P16" s="18">
        <v>60000</v>
      </c>
      <c r="Q16" s="18">
        <v>40000</v>
      </c>
      <c r="R16" s="18">
        <v>20000</v>
      </c>
      <c r="S16" s="18">
        <v>0</v>
      </c>
      <c r="T16" s="2"/>
      <c r="U16" s="2"/>
    </row>
    <row r="17" spans="1:21" s="4" customFormat="1" x14ac:dyDescent="0.4">
      <c r="A17" s="116">
        <v>560000</v>
      </c>
      <c r="B17" s="116"/>
      <c r="C17" s="116">
        <v>12000</v>
      </c>
      <c r="D17" s="116"/>
      <c r="E17" s="26">
        <v>12000</v>
      </c>
      <c r="F17" s="26"/>
      <c r="G17" s="26">
        <v>10000</v>
      </c>
      <c r="H17" s="26"/>
      <c r="I17" s="26">
        <v>5000</v>
      </c>
      <c r="J17" s="22"/>
      <c r="K17" s="18"/>
      <c r="L17" s="16" t="s">
        <v>50</v>
      </c>
      <c r="M17" s="17">
        <f>IF(H17&lt;=12000,H17,IF(H17&lt;=32000,H17/2+6000,IF(H17&lt;=56000,H17/4+14000,28000)))</f>
        <v>0</v>
      </c>
      <c r="N17" s="17">
        <f>IF(H38&lt;=12000,H38,IF(H38&lt;=32000,H38/2+6000,IF(H38&lt;=56000,H38/4+14000,28000)))</f>
        <v>0</v>
      </c>
      <c r="O17" s="18" t="s">
        <v>73</v>
      </c>
      <c r="P17" s="18">
        <v>30000</v>
      </c>
      <c r="Q17" s="18">
        <v>20000</v>
      </c>
      <c r="R17" s="18">
        <v>10000</v>
      </c>
      <c r="S17" s="18">
        <v>0</v>
      </c>
      <c r="T17" s="2"/>
      <c r="U17" s="2"/>
    </row>
    <row r="18" spans="1:21" x14ac:dyDescent="0.4">
      <c r="A18" s="14" t="s">
        <v>34</v>
      </c>
      <c r="B18" s="14"/>
      <c r="C18" s="14"/>
      <c r="D18" s="14"/>
      <c r="E18" s="14"/>
      <c r="F18" s="14"/>
      <c r="G18" s="14"/>
      <c r="H18" s="14" t="s">
        <v>88</v>
      </c>
      <c r="I18" s="14"/>
      <c r="J18" s="21"/>
      <c r="K18" s="15"/>
      <c r="L18" s="16" t="s">
        <v>51</v>
      </c>
      <c r="M18" s="17">
        <f>IF(I17&lt;=15000,I17,IF(I17&lt;=40000,I17/2+7500,IF(I17&lt;=70000,I17/4+17500,35000)))</f>
        <v>5000</v>
      </c>
      <c r="N18" s="17">
        <f>IF(I38&lt;=15000,I38,IF(I38&lt;=40000,I38/2+7500,IF(I38&lt;=70000,I38/4+17500,35000)))</f>
        <v>0</v>
      </c>
      <c r="O18" s="18" t="s">
        <v>74</v>
      </c>
      <c r="P18" s="18">
        <v>0</v>
      </c>
      <c r="Q18" s="18">
        <v>0</v>
      </c>
      <c r="R18" s="18">
        <v>0</v>
      </c>
      <c r="S18" s="18">
        <v>0</v>
      </c>
    </row>
    <row r="19" spans="1:21" s="4" customFormat="1" x14ac:dyDescent="0.4">
      <c r="A19" s="122" t="s">
        <v>29</v>
      </c>
      <c r="B19" s="122"/>
      <c r="C19" s="122" t="s">
        <v>30</v>
      </c>
      <c r="D19" s="122"/>
      <c r="E19" s="122" t="s">
        <v>6</v>
      </c>
      <c r="F19" s="122" t="s">
        <v>12</v>
      </c>
      <c r="G19" s="22"/>
      <c r="H19" s="122" t="s">
        <v>89</v>
      </c>
      <c r="I19" s="122" t="s">
        <v>212</v>
      </c>
      <c r="J19" s="22"/>
      <c r="K19" s="18"/>
      <c r="L19" s="16" t="s">
        <v>46</v>
      </c>
      <c r="M19" s="17">
        <f>C17/2</f>
        <v>6000</v>
      </c>
      <c r="N19" s="17">
        <f>C38/2</f>
        <v>0</v>
      </c>
      <c r="O19" s="18"/>
      <c r="P19" s="18"/>
      <c r="Q19" s="18"/>
      <c r="R19" s="18"/>
      <c r="S19" s="18"/>
      <c r="T19" s="2"/>
      <c r="U19" s="2"/>
    </row>
    <row r="20" spans="1:21" s="4" customFormat="1" x14ac:dyDescent="0.4">
      <c r="A20" s="25" t="s">
        <v>18</v>
      </c>
      <c r="B20" s="25" t="s">
        <v>9</v>
      </c>
      <c r="C20" s="25" t="s">
        <v>31</v>
      </c>
      <c r="D20" s="25" t="s">
        <v>18</v>
      </c>
      <c r="E20" s="122"/>
      <c r="F20" s="122"/>
      <c r="G20" s="22"/>
      <c r="H20" s="122"/>
      <c r="I20" s="122"/>
      <c r="J20" s="22"/>
      <c r="K20" s="18"/>
      <c r="L20" s="16" t="s">
        <v>53</v>
      </c>
      <c r="M20" s="17">
        <f ca="1">OFFSET(O8,J9,I9,1,1)</f>
        <v>0</v>
      </c>
      <c r="N20" s="17">
        <f ca="1">OFFSET(O8,J30,I30,1,1)</f>
        <v>0</v>
      </c>
      <c r="O20" s="18"/>
      <c r="P20" s="18"/>
      <c r="Q20" s="18"/>
      <c r="R20" s="18"/>
      <c r="S20" s="18"/>
      <c r="T20" s="2"/>
      <c r="U20" s="2"/>
    </row>
    <row r="21" spans="1:21" s="4" customFormat="1" x14ac:dyDescent="0.4">
      <c r="A21" s="25"/>
      <c r="B21" s="25"/>
      <c r="C21" s="25"/>
      <c r="D21" s="25"/>
      <c r="E21" s="25"/>
      <c r="F21" s="25"/>
      <c r="G21" s="22"/>
      <c r="H21" s="26">
        <f ca="1">M11</f>
        <v>1253000</v>
      </c>
      <c r="I21" s="26">
        <f ca="1">M36</f>
        <v>2047000</v>
      </c>
      <c r="J21" s="22"/>
      <c r="K21" s="18"/>
      <c r="L21" s="16" t="s">
        <v>52</v>
      </c>
      <c r="M21" s="17">
        <f>SUM(M22:M25)</f>
        <v>330000</v>
      </c>
      <c r="N21" s="17">
        <f>SUM(N22:N25)</f>
        <v>0</v>
      </c>
      <c r="O21" s="18" t="s">
        <v>75</v>
      </c>
      <c r="P21" s="18">
        <v>100000</v>
      </c>
      <c r="Q21" s="18">
        <v>60000</v>
      </c>
      <c r="R21" s="18">
        <v>30000</v>
      </c>
      <c r="S21" s="18">
        <v>0</v>
      </c>
      <c r="T21" s="2"/>
      <c r="U21" s="2"/>
    </row>
    <row r="22" spans="1:21" x14ac:dyDescent="0.4">
      <c r="A22" s="14"/>
      <c r="B22" s="14"/>
      <c r="C22" s="14"/>
      <c r="D22" s="14"/>
      <c r="E22" s="14"/>
      <c r="F22" s="14"/>
      <c r="G22" s="14"/>
      <c r="H22" s="14" t="s">
        <v>90</v>
      </c>
      <c r="I22" s="14"/>
      <c r="J22" s="21"/>
      <c r="K22" s="15"/>
      <c r="L22" s="16" t="s">
        <v>7</v>
      </c>
      <c r="M22" s="17">
        <f>A13*450000</f>
        <v>0</v>
      </c>
      <c r="N22" s="17">
        <f>A34*450000</f>
        <v>0</v>
      </c>
      <c r="O22" s="18" t="s">
        <v>60</v>
      </c>
      <c r="P22" s="18" t="s">
        <v>61</v>
      </c>
      <c r="Q22" s="18" t="s">
        <v>62</v>
      </c>
      <c r="R22" s="18" t="s">
        <v>63</v>
      </c>
      <c r="S22" s="18"/>
    </row>
    <row r="23" spans="1:21" x14ac:dyDescent="0.4">
      <c r="A23" s="20" t="s">
        <v>42</v>
      </c>
      <c r="B23" s="27">
        <f ca="1">ROUNDDOWN(F23*0.06-IF(C6="政令指定都市",F24*3/4,F24),0)</f>
        <v>121230</v>
      </c>
      <c r="C23" s="14"/>
      <c r="D23" s="28" t="s">
        <v>39</v>
      </c>
      <c r="E23" s="28"/>
      <c r="F23" s="27">
        <f ca="1">I21</f>
        <v>2047000</v>
      </c>
      <c r="G23" s="14"/>
      <c r="H23" s="14" t="s">
        <v>91</v>
      </c>
      <c r="I23" s="14"/>
      <c r="J23" s="21"/>
      <c r="K23" s="15"/>
      <c r="L23" s="16" t="s">
        <v>17</v>
      </c>
      <c r="M23" s="17">
        <f>B13*450000</f>
        <v>0</v>
      </c>
      <c r="N23" s="17">
        <f>B34*450000</f>
        <v>0</v>
      </c>
      <c r="O23" s="18" t="s">
        <v>65</v>
      </c>
      <c r="P23" s="18">
        <v>50000</v>
      </c>
      <c r="Q23" s="18">
        <v>40000</v>
      </c>
      <c r="R23" s="18">
        <v>20000</v>
      </c>
      <c r="S23" s="18">
        <v>0</v>
      </c>
    </row>
    <row r="24" spans="1:21" x14ac:dyDescent="0.4">
      <c r="A24" s="14"/>
      <c r="B24" s="14"/>
      <c r="C24" s="14"/>
      <c r="D24" s="29" t="s">
        <v>41</v>
      </c>
      <c r="E24" s="29"/>
      <c r="F24" s="30">
        <f ca="1">M43</f>
        <v>1590</v>
      </c>
      <c r="G24" s="14"/>
      <c r="H24" s="14" t="s">
        <v>92</v>
      </c>
      <c r="I24" s="14"/>
      <c r="J24" s="21"/>
      <c r="K24" s="15"/>
      <c r="L24" s="16" t="s">
        <v>8</v>
      </c>
      <c r="M24" s="17">
        <f>C13*450000</f>
        <v>0</v>
      </c>
      <c r="N24" s="17">
        <f>C34*450000</f>
        <v>0</v>
      </c>
      <c r="O24" s="18" t="s">
        <v>77</v>
      </c>
      <c r="P24" s="18">
        <v>330000</v>
      </c>
      <c r="Q24" s="18">
        <v>220000</v>
      </c>
      <c r="R24" s="18">
        <v>110000</v>
      </c>
      <c r="S24" s="18">
        <v>0</v>
      </c>
    </row>
    <row r="25" spans="1:21" x14ac:dyDescent="0.4">
      <c r="A25" s="14"/>
      <c r="B25" s="14"/>
      <c r="C25" s="14"/>
      <c r="D25" s="14"/>
      <c r="E25" s="14"/>
      <c r="F25" s="14"/>
      <c r="G25" s="14"/>
      <c r="H25" s="14"/>
      <c r="I25" s="14"/>
      <c r="J25" s="21"/>
      <c r="K25" s="15"/>
      <c r="L25" s="16" t="s">
        <v>9</v>
      </c>
      <c r="M25" s="17">
        <f>D13*330000</f>
        <v>330000</v>
      </c>
      <c r="N25" s="17">
        <f>D34*330000</f>
        <v>0</v>
      </c>
      <c r="O25" s="18" t="s">
        <v>76</v>
      </c>
      <c r="P25" s="18">
        <v>0</v>
      </c>
      <c r="Q25" s="18">
        <v>0</v>
      </c>
      <c r="R25" s="18">
        <v>0</v>
      </c>
      <c r="S25" s="18">
        <v>0</v>
      </c>
    </row>
    <row r="26" spans="1:2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21"/>
      <c r="K26" s="15"/>
      <c r="L26" s="16" t="s">
        <v>54</v>
      </c>
      <c r="M26" s="17">
        <f>G13*530000</f>
        <v>0</v>
      </c>
      <c r="N26" s="17">
        <f>G34*530000</f>
        <v>0</v>
      </c>
      <c r="O26" s="18"/>
      <c r="P26" s="18"/>
      <c r="Q26" s="18"/>
      <c r="R26" s="18"/>
      <c r="S26" s="18"/>
    </row>
    <row r="27" spans="1:21" x14ac:dyDescent="0.4">
      <c r="A27" s="19" t="s">
        <v>13</v>
      </c>
      <c r="B27" s="20" t="s">
        <v>40</v>
      </c>
      <c r="C27" s="121" t="s">
        <v>96</v>
      </c>
      <c r="D27" s="121"/>
      <c r="E27" s="3" t="s">
        <v>228</v>
      </c>
      <c r="F27" s="14"/>
      <c r="G27" s="14"/>
      <c r="H27" s="14"/>
      <c r="I27" s="14"/>
      <c r="J27" s="21"/>
      <c r="K27" s="15"/>
      <c r="L27" s="16" t="s">
        <v>55</v>
      </c>
      <c r="M27" s="17">
        <f>SUM(M28:M34)</f>
        <v>330000</v>
      </c>
      <c r="N27" s="17">
        <f>SUM(N28:N34)</f>
        <v>330000</v>
      </c>
      <c r="O27" s="18"/>
      <c r="P27" s="18"/>
      <c r="Q27" s="18"/>
      <c r="R27" s="18"/>
      <c r="S27" s="18"/>
    </row>
    <row r="28" spans="1:21" x14ac:dyDescent="0.4">
      <c r="A28" s="14" t="s">
        <v>36</v>
      </c>
      <c r="B28" s="14"/>
      <c r="C28" s="14"/>
      <c r="D28" s="14"/>
      <c r="E28" s="14"/>
      <c r="F28" s="14"/>
      <c r="G28" s="14"/>
      <c r="H28" s="14"/>
      <c r="I28" s="14"/>
      <c r="J28" s="21"/>
      <c r="K28" s="15"/>
      <c r="L28" s="16" t="s">
        <v>56</v>
      </c>
      <c r="M28" s="17">
        <v>330000</v>
      </c>
      <c r="N28" s="17">
        <v>330000</v>
      </c>
      <c r="O28" s="18"/>
      <c r="P28" s="18"/>
      <c r="Q28" s="18"/>
      <c r="R28" s="18"/>
      <c r="S28" s="18"/>
    </row>
    <row r="29" spans="1:21" x14ac:dyDescent="0.4">
      <c r="A29" s="122" t="s">
        <v>37</v>
      </c>
      <c r="B29" s="122"/>
      <c r="C29" s="122" t="s">
        <v>38</v>
      </c>
      <c r="D29" s="122"/>
      <c r="E29" s="117" t="s">
        <v>5</v>
      </c>
      <c r="F29" s="118"/>
      <c r="G29" s="117" t="s">
        <v>28</v>
      </c>
      <c r="H29" s="118"/>
      <c r="I29" s="22"/>
      <c r="J29" s="22"/>
      <c r="K29" s="15"/>
      <c r="L29" s="16" t="s">
        <v>10</v>
      </c>
      <c r="M29" s="17">
        <f>IF(B21="○",330000,0)</f>
        <v>0</v>
      </c>
      <c r="N29" s="17">
        <f>IF(B42="○",330000,0)</f>
        <v>0</v>
      </c>
      <c r="O29" s="18"/>
      <c r="P29" s="18"/>
      <c r="Q29" s="18"/>
      <c r="R29" s="18"/>
      <c r="S29" s="18"/>
    </row>
    <row r="30" spans="1:21" x14ac:dyDescent="0.4">
      <c r="A30" s="116">
        <v>2400000</v>
      </c>
      <c r="B30" s="116"/>
      <c r="C30" s="116">
        <f>IF(A30="","",IF(A30&lt;651000,0,IF(A30&lt;1619000,A30-650000,IF(A30&lt;1620000,969000,IF(A30&lt;1622000,970000,IF(A30&lt;1624000,972000,IF(A30&lt;1628000,974000,IF(A30&lt;1800000,ROUNDDOWN(A30/4,-3)*4*0.6,IF(A30&lt;3600000,ROUNDDOWN(A30/4,-3)*4*0.7-180000,IF(A30&lt;6600000,ROUNDDOWN(A30/4,-3)*4*0.8-540000,IF(A30&lt;10000000,ROUNDDOWN(A30/4,-3)*4*0.9-1200000,A30-2200000)))))))))))</f>
        <v>1500000</v>
      </c>
      <c r="D30" s="116"/>
      <c r="E30" s="117" t="s">
        <v>95</v>
      </c>
      <c r="F30" s="118"/>
      <c r="G30" s="119"/>
      <c r="H30" s="120"/>
      <c r="I30" s="23">
        <f>IF(OR(E30="無",E30=""),4,IF(C30&lt;=9000000,1,IF(C30&lt;=9500000,2,IF(C30&lt;=10000000,3,4))))</f>
        <v>4</v>
      </c>
      <c r="J30" s="23">
        <f>IF(E30="老人",-1,IF(G30&lt;=850000,1,IF(G30&lt;=900000,2,IF(G30&lt;=950000,3,IF(G30&lt;=1000000,4,IF(G30&lt;=1050000,5,IF(G30&lt;=1100000,6,IF(G30&lt;=1150000,7,IF(G30&lt;=1200000,8,IF(G30&lt;=1230000,9,10))))))))))</f>
        <v>1</v>
      </c>
      <c r="K30" s="15"/>
      <c r="L30" s="16" t="s">
        <v>11</v>
      </c>
      <c r="M30" s="17">
        <f>IF(A21="○",300000,0)</f>
        <v>0</v>
      </c>
      <c r="N30" s="17">
        <f>IF(A42="○",300000,0)</f>
        <v>0</v>
      </c>
      <c r="O30" s="18"/>
      <c r="P30" s="18"/>
      <c r="Q30" s="18"/>
      <c r="R30" s="18"/>
      <c r="S30" s="18"/>
    </row>
    <row r="31" spans="1:21" x14ac:dyDescent="0.4">
      <c r="A31" s="14" t="s">
        <v>33</v>
      </c>
      <c r="B31" s="14"/>
      <c r="C31" s="14"/>
      <c r="D31" s="14"/>
      <c r="E31" s="14"/>
      <c r="F31" s="14"/>
      <c r="G31" s="14"/>
      <c r="H31" s="14"/>
      <c r="I31" s="23">
        <f>IF(OR(E30="無",E30=""),4,IF(C30&lt;=9000000,1,IF(C30&lt;=9500000,2,IF(C30&lt;=10000000,3,4))))</f>
        <v>4</v>
      </c>
      <c r="J31" s="24">
        <f>IF(E30="老人",-1,IF(G30&lt;400000,1,IF(G30&lt;450000,2,3)))</f>
        <v>1</v>
      </c>
      <c r="K31" s="15"/>
      <c r="L31" s="16" t="s">
        <v>30</v>
      </c>
      <c r="M31" s="17">
        <f>IF(C21="○",260000,0)</f>
        <v>0</v>
      </c>
      <c r="N31" s="17">
        <f>IF(C42="○",260000,0)</f>
        <v>0</v>
      </c>
      <c r="O31" s="18"/>
      <c r="P31" s="18"/>
      <c r="Q31" s="18"/>
      <c r="R31" s="18"/>
      <c r="S31" s="18"/>
    </row>
    <row r="32" spans="1:21" x14ac:dyDescent="0.4">
      <c r="A32" s="122" t="s">
        <v>16</v>
      </c>
      <c r="B32" s="122"/>
      <c r="C32" s="122"/>
      <c r="D32" s="122"/>
      <c r="E32" s="123" t="s">
        <v>32</v>
      </c>
      <c r="F32" s="122" t="s">
        <v>214</v>
      </c>
      <c r="G32" s="122"/>
      <c r="H32" s="122"/>
      <c r="I32" s="22"/>
      <c r="J32" s="22"/>
      <c r="K32" s="15"/>
      <c r="L32" s="16" t="s">
        <v>57</v>
      </c>
      <c r="M32" s="17">
        <f>IF(D21="○",300000,0)</f>
        <v>0</v>
      </c>
      <c r="N32" s="17">
        <f>IF(D42="○",300000,0)</f>
        <v>0</v>
      </c>
      <c r="O32" s="18"/>
      <c r="P32" s="18"/>
      <c r="Q32" s="18"/>
      <c r="R32" s="18"/>
      <c r="S32" s="15"/>
    </row>
    <row r="33" spans="1:19" x14ac:dyDescent="0.4">
      <c r="A33" s="25" t="s">
        <v>7</v>
      </c>
      <c r="B33" s="25" t="s">
        <v>17</v>
      </c>
      <c r="C33" s="25" t="s">
        <v>8</v>
      </c>
      <c r="D33" s="25" t="s">
        <v>9</v>
      </c>
      <c r="E33" s="122"/>
      <c r="F33" s="25" t="s">
        <v>18</v>
      </c>
      <c r="G33" s="25" t="s">
        <v>19</v>
      </c>
      <c r="H33" s="25" t="s">
        <v>9</v>
      </c>
      <c r="I33" s="22"/>
      <c r="J33" s="22"/>
      <c r="K33" s="15"/>
      <c r="L33" s="16" t="s">
        <v>6</v>
      </c>
      <c r="M33" s="17">
        <f>IF(E21="○",260000,0)</f>
        <v>0</v>
      </c>
      <c r="N33" s="17">
        <f>IF(E42="○",260000,0)</f>
        <v>0</v>
      </c>
      <c r="O33" s="18"/>
      <c r="P33" s="18"/>
      <c r="Q33" s="18"/>
      <c r="R33" s="18"/>
      <c r="S33" s="15"/>
    </row>
    <row r="34" spans="1:19" x14ac:dyDescent="0.4">
      <c r="A34" s="25"/>
      <c r="B34" s="25"/>
      <c r="C34" s="25"/>
      <c r="D34" s="25"/>
      <c r="E34" s="25">
        <v>1</v>
      </c>
      <c r="F34" s="25"/>
      <c r="G34" s="25"/>
      <c r="H34" s="25"/>
      <c r="I34" s="22"/>
      <c r="J34" s="22"/>
      <c r="K34" s="15"/>
      <c r="L34" s="16" t="s">
        <v>12</v>
      </c>
      <c r="M34" s="17">
        <f>IF(F21="○",260000,0)</f>
        <v>0</v>
      </c>
      <c r="N34" s="17">
        <f>IF(F42="○",260000,0)</f>
        <v>0</v>
      </c>
      <c r="O34" s="18"/>
      <c r="P34" s="18"/>
      <c r="Q34" s="18"/>
      <c r="R34" s="18"/>
      <c r="S34" s="15"/>
    </row>
    <row r="35" spans="1:19" x14ac:dyDescent="0.4">
      <c r="A35" s="14" t="s">
        <v>35</v>
      </c>
      <c r="B35" s="14"/>
      <c r="C35" s="14"/>
      <c r="D35" s="14"/>
      <c r="E35" s="14"/>
      <c r="F35" s="14"/>
      <c r="G35" s="14"/>
      <c r="H35" s="14"/>
      <c r="I35" s="14"/>
      <c r="J35" s="21"/>
      <c r="K35" s="15"/>
      <c r="L35" s="16"/>
      <c r="M35" s="17"/>
      <c r="N35" s="17"/>
      <c r="O35" s="18"/>
      <c r="P35" s="18"/>
      <c r="Q35" s="18"/>
      <c r="R35" s="18"/>
      <c r="S35" s="15"/>
    </row>
    <row r="36" spans="1:19" x14ac:dyDescent="0.4">
      <c r="A36" s="123" t="s">
        <v>94</v>
      </c>
      <c r="B36" s="122"/>
      <c r="C36" s="122" t="s">
        <v>21</v>
      </c>
      <c r="D36" s="122"/>
      <c r="E36" s="122" t="s">
        <v>22</v>
      </c>
      <c r="F36" s="122"/>
      <c r="G36" s="122"/>
      <c r="H36" s="122"/>
      <c r="I36" s="122"/>
      <c r="J36" s="22"/>
      <c r="K36" s="15"/>
      <c r="L36" s="16" t="s">
        <v>1</v>
      </c>
      <c r="M36" s="17">
        <f ca="1">ROUNDDOWN(MAX(M9-H21,0),-3)</f>
        <v>2047000</v>
      </c>
      <c r="N36" s="17">
        <f ca="1">ROUNDDOWN(MAX(N9-N11,0),-3)</f>
        <v>920000</v>
      </c>
      <c r="O36" s="18"/>
      <c r="P36" s="18"/>
      <c r="Q36" s="18"/>
      <c r="R36" s="18"/>
      <c r="S36" s="15"/>
    </row>
    <row r="37" spans="1:19" x14ac:dyDescent="0.4">
      <c r="A37" s="122"/>
      <c r="B37" s="122"/>
      <c r="C37" s="122"/>
      <c r="D37" s="122"/>
      <c r="E37" s="25" t="s">
        <v>23</v>
      </c>
      <c r="F37" s="25" t="s">
        <v>24</v>
      </c>
      <c r="G37" s="25" t="s">
        <v>25</v>
      </c>
      <c r="H37" s="25" t="s">
        <v>26</v>
      </c>
      <c r="I37" s="25" t="s">
        <v>27</v>
      </c>
      <c r="J37" s="22"/>
      <c r="K37" s="15"/>
      <c r="L37" s="16"/>
      <c r="M37" s="17"/>
      <c r="N37" s="17"/>
      <c r="O37" s="18"/>
      <c r="P37" s="18"/>
      <c r="Q37" s="18"/>
      <c r="R37" s="18"/>
      <c r="S37" s="15"/>
    </row>
    <row r="38" spans="1:19" x14ac:dyDescent="0.4">
      <c r="A38" s="116">
        <v>250000</v>
      </c>
      <c r="B38" s="116"/>
      <c r="C38" s="116"/>
      <c r="D38" s="116"/>
      <c r="E38" s="26"/>
      <c r="F38" s="26"/>
      <c r="G38" s="26"/>
      <c r="H38" s="26"/>
      <c r="I38" s="26"/>
      <c r="J38" s="22"/>
      <c r="K38" s="15"/>
      <c r="L38" s="16" t="s">
        <v>58</v>
      </c>
      <c r="M38" s="17">
        <f ca="1">SUM(M39:M41)</f>
        <v>100000</v>
      </c>
      <c r="N38" s="17">
        <f ca="1">SUM(N39:N41)</f>
        <v>50000</v>
      </c>
      <c r="O38" s="18"/>
      <c r="P38" s="18"/>
      <c r="Q38" s="18"/>
      <c r="R38" s="18"/>
      <c r="S38" s="15"/>
    </row>
    <row r="39" spans="1:19" x14ac:dyDescent="0.4">
      <c r="A39" s="14" t="s">
        <v>34</v>
      </c>
      <c r="B39" s="14"/>
      <c r="C39" s="14"/>
      <c r="D39" s="14"/>
      <c r="E39" s="14"/>
      <c r="F39" s="14"/>
      <c r="G39" s="14"/>
      <c r="H39" s="14" t="s">
        <v>88</v>
      </c>
      <c r="I39" s="14"/>
      <c r="J39" s="21"/>
      <c r="K39" s="15"/>
      <c r="L39" s="16" t="s">
        <v>55</v>
      </c>
      <c r="M39" s="17">
        <f>50000+IF(A21="○",100000,0)+IF(B21="○",10000,0)+IF(C21="○",10000,0)+IF(D21="○",50000,0)+IF(E21="○",10000,0)+IF(F21="○",10000,0)</f>
        <v>50000</v>
      </c>
      <c r="N39" s="17">
        <f>50000+IF(A42="○",100000,0)+IF(B42="○",10000,0)+IF(C42="○",10000,0)+IF(D42="○",50000,0)+IF(E42="○",10000,0)+IF(F42="○",10000,0)</f>
        <v>50000</v>
      </c>
      <c r="O39" s="18"/>
      <c r="P39" s="18"/>
      <c r="Q39" s="18"/>
      <c r="R39" s="18"/>
      <c r="S39" s="15"/>
    </row>
    <row r="40" spans="1:19" x14ac:dyDescent="0.4">
      <c r="A40" s="122" t="s">
        <v>29</v>
      </c>
      <c r="B40" s="122"/>
      <c r="C40" s="122" t="s">
        <v>30</v>
      </c>
      <c r="D40" s="122"/>
      <c r="E40" s="122" t="s">
        <v>6</v>
      </c>
      <c r="F40" s="122" t="s">
        <v>12</v>
      </c>
      <c r="G40" s="22"/>
      <c r="H40" s="116" t="s">
        <v>89</v>
      </c>
      <c r="I40" s="116" t="s">
        <v>212</v>
      </c>
      <c r="J40" s="22"/>
      <c r="K40" s="15"/>
      <c r="L40" s="16" t="s">
        <v>53</v>
      </c>
      <c r="M40" s="17">
        <f ca="1">OFFSET(O22,J10,I10,1,1)</f>
        <v>0</v>
      </c>
      <c r="N40" s="17">
        <f ca="1">OFFSET(O22,J31,I31,1,1)</f>
        <v>0</v>
      </c>
      <c r="O40" s="18"/>
      <c r="P40" s="18"/>
      <c r="Q40" s="18"/>
      <c r="R40" s="18"/>
      <c r="S40" s="15"/>
    </row>
    <row r="41" spans="1:19" x14ac:dyDescent="0.4">
      <c r="A41" s="25" t="s">
        <v>18</v>
      </c>
      <c r="B41" s="25" t="s">
        <v>9</v>
      </c>
      <c r="C41" s="25" t="s">
        <v>31</v>
      </c>
      <c r="D41" s="25" t="s">
        <v>18</v>
      </c>
      <c r="E41" s="122"/>
      <c r="F41" s="122"/>
      <c r="G41" s="22"/>
      <c r="H41" s="116"/>
      <c r="I41" s="116"/>
      <c r="J41" s="22"/>
      <c r="K41" s="15"/>
      <c r="L41" s="16" t="s">
        <v>52</v>
      </c>
      <c r="M41" s="17">
        <f>A13*180000+B13*130000+C13*100000+D13*50000+G13*220000</f>
        <v>50000</v>
      </c>
      <c r="N41" s="17">
        <f>A34*180000+B34*130000+C34*100000+D34*50000+G34*220000</f>
        <v>0</v>
      </c>
      <c r="O41" s="18"/>
      <c r="P41" s="18"/>
      <c r="Q41" s="18"/>
      <c r="R41" s="18"/>
      <c r="S41" s="15"/>
    </row>
    <row r="42" spans="1:19" x14ac:dyDescent="0.4">
      <c r="A42" s="25"/>
      <c r="B42" s="25"/>
      <c r="C42" s="25"/>
      <c r="D42" s="25"/>
      <c r="E42" s="25"/>
      <c r="F42" s="25"/>
      <c r="G42" s="22"/>
      <c r="H42" s="26">
        <f ca="1">N11</f>
        <v>580000</v>
      </c>
      <c r="I42" s="26">
        <f ca="1">N36</f>
        <v>920000</v>
      </c>
      <c r="J42" s="22"/>
      <c r="K42" s="15"/>
      <c r="L42" s="16"/>
      <c r="M42" s="17"/>
      <c r="N42" s="17"/>
      <c r="O42" s="18"/>
      <c r="P42" s="18"/>
      <c r="Q42" s="18"/>
      <c r="R42" s="18"/>
      <c r="S42" s="15"/>
    </row>
    <row r="43" spans="1:19" x14ac:dyDescent="0.4">
      <c r="A43" s="14"/>
      <c r="B43" s="14"/>
      <c r="C43" s="14"/>
      <c r="D43" s="14"/>
      <c r="E43" s="14"/>
      <c r="F43" s="14"/>
      <c r="G43" s="14"/>
      <c r="H43" s="14" t="s">
        <v>90</v>
      </c>
      <c r="I43" s="14"/>
      <c r="J43" s="21"/>
      <c r="K43" s="15"/>
      <c r="L43" s="16" t="s">
        <v>59</v>
      </c>
      <c r="M43" s="17">
        <f ca="1">IF(C6="政令指定都市",0.04,0.03)*IF(M36&gt;2000000,MAX(50000,M38-(M36-2000000)),MIN(M38,M36))</f>
        <v>1590</v>
      </c>
      <c r="N43" s="17">
        <f ca="1">IF(C27="政令指定都市",0.04,0.03)*IF(N36&gt;2000000,MAX(50000,N38-(N36-2000000)),MIN(N38,N36))</f>
        <v>1500</v>
      </c>
      <c r="O43" s="18"/>
      <c r="P43" s="18"/>
      <c r="Q43" s="18"/>
      <c r="R43" s="18"/>
      <c r="S43" s="15"/>
    </row>
    <row r="44" spans="1:19" x14ac:dyDescent="0.4">
      <c r="A44" s="20" t="s">
        <v>42</v>
      </c>
      <c r="B44" s="27">
        <f ca="1">ROUNDDOWN(F44*0.06-IF(C27="政令指定都市",F45*3/4,F45),0)</f>
        <v>53700</v>
      </c>
      <c r="C44" s="14"/>
      <c r="D44" s="28" t="s">
        <v>39</v>
      </c>
      <c r="E44" s="28"/>
      <c r="F44" s="27">
        <f ca="1">N36</f>
        <v>920000</v>
      </c>
      <c r="G44" s="14"/>
      <c r="H44" s="14" t="s">
        <v>91</v>
      </c>
      <c r="I44" s="14"/>
      <c r="J44" s="21"/>
      <c r="K44" s="15"/>
      <c r="L44" s="16"/>
      <c r="M44" s="17"/>
      <c r="N44" s="17"/>
      <c r="O44" s="18"/>
      <c r="P44" s="18"/>
      <c r="Q44" s="18"/>
      <c r="R44" s="18"/>
      <c r="S44" s="15"/>
    </row>
    <row r="45" spans="1:19" x14ac:dyDescent="0.4">
      <c r="A45" s="14"/>
      <c r="B45" s="14"/>
      <c r="C45" s="14"/>
      <c r="D45" s="29" t="s">
        <v>41</v>
      </c>
      <c r="E45" s="29"/>
      <c r="F45" s="30">
        <f ca="1">N43</f>
        <v>1500</v>
      </c>
      <c r="G45" s="14"/>
      <c r="H45" s="14" t="s">
        <v>92</v>
      </c>
      <c r="I45" s="14"/>
      <c r="J45" s="21"/>
      <c r="K45" s="15"/>
      <c r="L45" s="16"/>
      <c r="M45" s="17"/>
      <c r="N45" s="17"/>
      <c r="O45" s="18"/>
      <c r="P45" s="18"/>
      <c r="Q45" s="18"/>
      <c r="R45" s="18"/>
      <c r="S45" s="15"/>
    </row>
    <row r="46" spans="1:19" x14ac:dyDescent="0.4">
      <c r="A46" s="14"/>
      <c r="B46" s="14"/>
      <c r="C46" s="14"/>
      <c r="D46" s="14"/>
      <c r="E46" s="14"/>
      <c r="F46" s="14"/>
      <c r="G46" s="14"/>
      <c r="H46" s="14"/>
      <c r="I46" s="14"/>
      <c r="J46" s="21"/>
      <c r="K46" s="15"/>
      <c r="L46" s="16"/>
      <c r="M46" s="17" t="s">
        <v>83</v>
      </c>
      <c r="N46" s="17" t="s">
        <v>84</v>
      </c>
      <c r="O46" s="18" t="s">
        <v>85</v>
      </c>
      <c r="P46" s="18" t="s">
        <v>86</v>
      </c>
      <c r="Q46" s="18" t="s">
        <v>87</v>
      </c>
      <c r="R46" s="18"/>
      <c r="S46" s="15"/>
    </row>
    <row r="47" spans="1:19" x14ac:dyDescent="0.4">
      <c r="A47" s="14"/>
      <c r="B47" s="14"/>
      <c r="C47" s="14"/>
      <c r="D47" s="14"/>
      <c r="E47" s="14"/>
      <c r="F47" s="14"/>
      <c r="G47" s="14"/>
      <c r="H47" s="14"/>
      <c r="I47" s="14"/>
      <c r="J47" s="21"/>
      <c r="K47" s="15">
        <v>500</v>
      </c>
      <c r="L47" s="16">
        <v>0</v>
      </c>
      <c r="M47" s="17">
        <v>396000</v>
      </c>
      <c r="N47" s="17">
        <v>396000</v>
      </c>
      <c r="O47" s="18">
        <v>0</v>
      </c>
      <c r="P47" s="18">
        <v>200000</v>
      </c>
      <c r="Q47" s="18">
        <v>100000</v>
      </c>
      <c r="R47" s="18"/>
      <c r="S47" s="15"/>
    </row>
    <row r="48" spans="1:19" x14ac:dyDescent="0.4">
      <c r="A48" s="5" t="s">
        <v>78</v>
      </c>
      <c r="D48" s="87" t="s">
        <v>202</v>
      </c>
      <c r="E48" s="98">
        <v>1</v>
      </c>
      <c r="F48" s="3" t="s">
        <v>229</v>
      </c>
      <c r="G48" s="14"/>
      <c r="H48" s="14"/>
      <c r="I48" s="14"/>
      <c r="J48" s="21"/>
      <c r="K48" s="15">
        <v>590</v>
      </c>
      <c r="L48" s="16">
        <v>113700</v>
      </c>
      <c r="M48" s="17">
        <v>396000</v>
      </c>
      <c r="N48" s="17">
        <v>396000</v>
      </c>
      <c r="O48" s="18">
        <v>0</v>
      </c>
      <c r="P48" s="18">
        <v>0</v>
      </c>
      <c r="Q48" s="18">
        <v>100000</v>
      </c>
      <c r="R48" s="18"/>
      <c r="S48" s="15"/>
    </row>
    <row r="49" spans="1:19" x14ac:dyDescent="0.4">
      <c r="A49" s="10" t="s">
        <v>79</v>
      </c>
      <c r="B49" s="97">
        <f ca="1">SUM(IFERROR(B23,0),IFERROR(B44,0))</f>
        <v>174930</v>
      </c>
      <c r="G49" s="14"/>
      <c r="H49" s="14"/>
      <c r="I49" s="14"/>
      <c r="J49" s="21"/>
      <c r="K49" s="15">
        <v>609</v>
      </c>
      <c r="L49" s="16">
        <v>154500</v>
      </c>
      <c r="M49" s="17">
        <v>378000</v>
      </c>
      <c r="N49" s="17">
        <v>118800</v>
      </c>
      <c r="O49" s="18">
        <v>259200</v>
      </c>
      <c r="P49" s="18">
        <v>0</v>
      </c>
      <c r="Q49" s="18">
        <v>100000</v>
      </c>
      <c r="R49" s="18"/>
      <c r="S49" s="15"/>
    </row>
    <row r="50" spans="1:19" x14ac:dyDescent="0.4">
      <c r="D50" s="10" t="s">
        <v>80</v>
      </c>
      <c r="E50" s="10"/>
      <c r="F50" s="88">
        <f ca="1">SUM(F51:F52)</f>
        <v>378000</v>
      </c>
      <c r="G50" s="14"/>
      <c r="H50" s="14"/>
      <c r="I50" s="14"/>
      <c r="J50" s="21"/>
      <c r="K50" s="15">
        <v>720</v>
      </c>
      <c r="L50" s="16">
        <v>162300</v>
      </c>
      <c r="M50" s="17">
        <v>378000</v>
      </c>
      <c r="N50" s="17">
        <v>118800</v>
      </c>
      <c r="O50" s="18">
        <v>259200</v>
      </c>
      <c r="P50" s="18">
        <v>0</v>
      </c>
      <c r="Q50" s="18">
        <v>0</v>
      </c>
      <c r="R50" s="18"/>
      <c r="S50" s="15"/>
    </row>
    <row r="51" spans="1:19" x14ac:dyDescent="0.4">
      <c r="A51" s="3" t="s">
        <v>195</v>
      </c>
      <c r="D51" s="11" t="s">
        <v>14</v>
      </c>
      <c r="E51" s="11"/>
      <c r="F51" s="89">
        <f ca="1">VLOOKUP($B$49,$P$47:$Q$49,2,TRUE)</f>
        <v>100000</v>
      </c>
      <c r="G51" s="21" t="s">
        <v>223</v>
      </c>
      <c r="H51" s="14"/>
      <c r="I51" s="14"/>
      <c r="J51" s="21"/>
      <c r="K51" s="15">
        <v>910</v>
      </c>
      <c r="L51" s="16">
        <v>212700</v>
      </c>
      <c r="M51" s="17">
        <v>118800</v>
      </c>
      <c r="N51" s="17">
        <v>118800</v>
      </c>
      <c r="O51" s="18">
        <v>0</v>
      </c>
      <c r="P51" s="18">
        <v>0</v>
      </c>
      <c r="Q51" s="18">
        <v>0</v>
      </c>
      <c r="R51" s="18"/>
      <c r="S51" s="15"/>
    </row>
    <row r="52" spans="1:19" x14ac:dyDescent="0.4">
      <c r="A52" s="86" t="s">
        <v>196</v>
      </c>
      <c r="B52" s="98">
        <f>SUM(E13,E34)</f>
        <v>2</v>
      </c>
      <c r="D52" s="11" t="s">
        <v>15</v>
      </c>
      <c r="E52" s="11"/>
      <c r="F52" s="89">
        <f ca="1">MAX(0,VLOOKUP(B49,$L$47:$M$50,2,TRUE)-F51)</f>
        <v>278000</v>
      </c>
      <c r="G52" s="14"/>
      <c r="H52" s="14"/>
      <c r="I52" s="14"/>
      <c r="J52" s="21"/>
      <c r="K52" s="15"/>
      <c r="L52" s="16">
        <v>304200</v>
      </c>
      <c r="M52" s="17">
        <v>0</v>
      </c>
      <c r="N52" s="17">
        <v>0</v>
      </c>
      <c r="O52" s="18">
        <v>0</v>
      </c>
      <c r="P52" s="18">
        <v>0</v>
      </c>
      <c r="Q52" s="18">
        <v>0</v>
      </c>
      <c r="R52" s="18"/>
      <c r="S52" s="15"/>
    </row>
    <row r="53" spans="1:19" x14ac:dyDescent="0.4">
      <c r="A53" s="3" t="s">
        <v>198</v>
      </c>
      <c r="B53" s="102">
        <f>SUM(D34,D13)</f>
        <v>1</v>
      </c>
      <c r="D53" s="11" t="s">
        <v>81</v>
      </c>
      <c r="E53" s="11"/>
      <c r="F53" s="90">
        <f ca="1">VLOOKUP($B$49,$L$47:$O$50,3,TRUE)</f>
        <v>118800</v>
      </c>
      <c r="G53" s="14" t="s">
        <v>222</v>
      </c>
      <c r="H53" s="14"/>
      <c r="I53" s="14"/>
      <c r="J53" s="21"/>
      <c r="K53" s="15"/>
      <c r="L53" s="16"/>
      <c r="M53" s="17"/>
      <c r="N53" s="17"/>
      <c r="O53" s="18"/>
      <c r="P53" s="18"/>
      <c r="Q53" s="18"/>
      <c r="R53" s="18"/>
      <c r="S53" s="15"/>
    </row>
    <row r="54" spans="1:19" ht="17.25" thickBot="1" x14ac:dyDescent="0.45">
      <c r="A54" s="86" t="s">
        <v>197</v>
      </c>
      <c r="B54" s="103"/>
      <c r="D54" s="91" t="s">
        <v>82</v>
      </c>
      <c r="E54" s="91"/>
      <c r="F54" s="92">
        <f ca="1">IF(E48=1,VLOOKUP($B$49,$L$47:$O$50,4,TRUE),0)</f>
        <v>259200</v>
      </c>
      <c r="G54" s="14"/>
      <c r="H54" s="14"/>
      <c r="I54" s="14"/>
      <c r="J54" s="21"/>
      <c r="K54" s="15"/>
      <c r="L54" s="16"/>
      <c r="M54" s="17"/>
      <c r="N54" s="17"/>
      <c r="O54" s="18"/>
      <c r="P54" s="18"/>
      <c r="Q54" s="18"/>
      <c r="R54" s="18"/>
      <c r="S54" s="15"/>
    </row>
    <row r="55" spans="1:19" ht="18" thickTop="1" thickBot="1" x14ac:dyDescent="0.45">
      <c r="A55" s="3" t="s">
        <v>209</v>
      </c>
      <c r="D55" s="93" t="s">
        <v>177</v>
      </c>
      <c r="E55" s="94"/>
      <c r="F55" s="95">
        <f ca="1">SUM(F50,F53,F54)</f>
        <v>756000</v>
      </c>
      <c r="G55" s="14"/>
      <c r="H55" s="14"/>
      <c r="I55" s="14"/>
      <c r="J55" s="14"/>
      <c r="K55" s="15"/>
      <c r="L55" s="16"/>
      <c r="M55" s="17"/>
      <c r="N55" s="17"/>
      <c r="O55" s="18"/>
      <c r="P55" s="18"/>
      <c r="Q55" s="18"/>
      <c r="R55" s="18"/>
      <c r="S55" s="15"/>
    </row>
    <row r="56" spans="1:19" ht="17.25" thickTop="1" x14ac:dyDescent="0.4">
      <c r="A56" s="3" t="s">
        <v>210</v>
      </c>
    </row>
    <row r="57" spans="1:19" x14ac:dyDescent="0.4">
      <c r="D57" s="101" t="s">
        <v>221</v>
      </c>
    </row>
    <row r="59" spans="1:19" x14ac:dyDescent="0.4">
      <c r="D59" s="3" t="s">
        <v>216</v>
      </c>
    </row>
    <row r="60" spans="1:19" x14ac:dyDescent="0.4">
      <c r="D60" s="3" t="s">
        <v>217</v>
      </c>
    </row>
    <row r="61" spans="1:19" x14ac:dyDescent="0.4">
      <c r="D61" s="3" t="s">
        <v>220</v>
      </c>
    </row>
  </sheetData>
  <sheetProtection selectLockedCells="1" selectUnlockedCells="1"/>
  <mergeCells count="48">
    <mergeCell ref="A1:I1"/>
    <mergeCell ref="B53:B54"/>
    <mergeCell ref="I40:I41"/>
    <mergeCell ref="A36:B37"/>
    <mergeCell ref="C36:D37"/>
    <mergeCell ref="E36:I36"/>
    <mergeCell ref="A38:B38"/>
    <mergeCell ref="C38:D38"/>
    <mergeCell ref="A40:B40"/>
    <mergeCell ref="C40:D40"/>
    <mergeCell ref="E40:E41"/>
    <mergeCell ref="F40:F41"/>
    <mergeCell ref="H40:H41"/>
    <mergeCell ref="A30:B30"/>
    <mergeCell ref="C30:D30"/>
    <mergeCell ref="E30:F30"/>
    <mergeCell ref="G30:H30"/>
    <mergeCell ref="A32:D32"/>
    <mergeCell ref="E32:E33"/>
    <mergeCell ref="F32:H32"/>
    <mergeCell ref="H19:H20"/>
    <mergeCell ref="I19:I20"/>
    <mergeCell ref="C27:D27"/>
    <mergeCell ref="A29:B29"/>
    <mergeCell ref="C29:D29"/>
    <mergeCell ref="E29:F29"/>
    <mergeCell ref="G29:H29"/>
    <mergeCell ref="F19:F20"/>
    <mergeCell ref="A17:B17"/>
    <mergeCell ref="C17:D17"/>
    <mergeCell ref="A19:B19"/>
    <mergeCell ref="C19:D19"/>
    <mergeCell ref="E19:E20"/>
    <mergeCell ref="A11:D11"/>
    <mergeCell ref="E11:E12"/>
    <mergeCell ref="F11:H11"/>
    <mergeCell ref="A15:B16"/>
    <mergeCell ref="C15:D16"/>
    <mergeCell ref="E15:I15"/>
    <mergeCell ref="A9:B9"/>
    <mergeCell ref="C9:D9"/>
    <mergeCell ref="E9:F9"/>
    <mergeCell ref="G9:H9"/>
    <mergeCell ref="C6:D6"/>
    <mergeCell ref="A8:B8"/>
    <mergeCell ref="C8:D8"/>
    <mergeCell ref="E8:F8"/>
    <mergeCell ref="G8:H8"/>
  </mergeCells>
  <phoneticPr fontId="3"/>
  <conditionalFormatting sqref="G9:H9">
    <cfRule type="expression" dxfId="1" priority="2">
      <formula>OR($E$9="無",E9="")</formula>
    </cfRule>
  </conditionalFormatting>
  <conditionalFormatting sqref="G30:H30">
    <cfRule type="expression" dxfId="0" priority="1">
      <formula>OR($E$9="無",E9="")</formula>
    </cfRule>
  </conditionalFormatting>
  <dataValidations count="5">
    <dataValidation type="list" allowBlank="1" showInputMessage="1" showErrorMessage="1" sqref="B21:F21" xr:uid="{00000000-0002-0000-0100-000000000000}">
      <formula1>"○"</formula1>
    </dataValidation>
    <dataValidation type="list" allowBlank="1" showInputMessage="1" showErrorMessage="1" sqref="A21 A42:F42" xr:uid="{00000000-0002-0000-0100-000001000000}">
      <formula1>",○"</formula1>
    </dataValidation>
    <dataValidation type="list" allowBlank="1" showInputMessage="1" showErrorMessage="1" sqref="C6 C27" xr:uid="{00000000-0002-0000-0100-000002000000}">
      <formula1>"政令指定都市,政令指定都市以外"</formula1>
    </dataValidation>
    <dataValidation type="list" allowBlank="1" showInputMessage="1" showErrorMessage="1" sqref="E9:F9 E30:F30" xr:uid="{00000000-0002-0000-0100-000003000000}">
      <formula1>"無,有,老人"</formula1>
    </dataValidation>
    <dataValidation type="list" allowBlank="1" showInputMessage="1" showErrorMessage="1" sqref="E48" xr:uid="{00000000-0002-0000-0100-000004000000}">
      <formula1>"1,2,3"</formula1>
    </dataValidation>
  </dataValidations>
  <pageMargins left="0.7" right="0.7" top="0.75" bottom="0.75" header="0.3" footer="0.3"/>
  <pageSetup paperSize="9"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showGridLines="0" workbookViewId="0">
      <selection activeCell="M1" sqref="A1:M22"/>
    </sheetView>
  </sheetViews>
  <sheetFormatPr defaultRowHeight="12" x14ac:dyDescent="0.4"/>
  <cols>
    <col min="1" max="1" width="2.625" style="52" customWidth="1"/>
    <col min="2" max="2" width="3" style="52" customWidth="1"/>
    <col min="3" max="3" width="13.625" style="52" customWidth="1"/>
    <col min="4" max="4" width="12.625" style="52" bestFit="1" customWidth="1"/>
    <col min="5" max="5" width="15.875" style="52" customWidth="1"/>
    <col min="6" max="6" width="9" style="52"/>
    <col min="7" max="7" width="3.25" style="52" bestFit="1" customWidth="1"/>
    <col min="8" max="8" width="5" style="52" customWidth="1"/>
    <col min="9" max="9" width="5" style="52" bestFit="1" customWidth="1"/>
    <col min="10" max="12" width="5" style="52" customWidth="1"/>
    <col min="13" max="13" width="2.625" style="52" customWidth="1"/>
    <col min="14" max="16384" width="9" style="52"/>
  </cols>
  <sheetData>
    <row r="1" spans="2:12" ht="12.75" thickBot="1" x14ac:dyDescent="0.45"/>
    <row r="2" spans="2:12" ht="14.25" thickBot="1" x14ac:dyDescent="0.45">
      <c r="B2" s="124" t="s">
        <v>165</v>
      </c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2:12" x14ac:dyDescent="0.4">
      <c r="B3" s="127" t="s">
        <v>166</v>
      </c>
      <c r="C3" s="128"/>
      <c r="D3" s="53"/>
      <c r="E3" s="54"/>
      <c r="F3" s="55"/>
      <c r="G3" s="53"/>
      <c r="H3" s="54"/>
      <c r="I3" s="54"/>
      <c r="J3" s="54"/>
      <c r="K3" s="54"/>
      <c r="L3" s="56"/>
    </row>
    <row r="4" spans="2:12" ht="12.75" thickBot="1" x14ac:dyDescent="0.45">
      <c r="B4" s="129" t="s">
        <v>167</v>
      </c>
      <c r="C4" s="130"/>
      <c r="D4" s="57"/>
      <c r="E4" s="58"/>
      <c r="F4" s="59"/>
      <c r="G4" s="57"/>
      <c r="H4" s="58"/>
      <c r="I4" s="58"/>
      <c r="J4" s="58"/>
      <c r="K4" s="58"/>
      <c r="L4" s="60"/>
    </row>
    <row r="5" spans="2:12" x14ac:dyDescent="0.4">
      <c r="B5" s="131" t="s">
        <v>168</v>
      </c>
      <c r="C5" s="132"/>
      <c r="D5" s="133"/>
      <c r="E5" s="131" t="s">
        <v>169</v>
      </c>
      <c r="F5" s="133"/>
      <c r="G5" s="134" t="s">
        <v>170</v>
      </c>
      <c r="H5" s="135"/>
      <c r="I5" s="135"/>
      <c r="J5" s="135"/>
      <c r="K5" s="135"/>
      <c r="L5" s="136"/>
    </row>
    <row r="6" spans="2:12" x14ac:dyDescent="0.4">
      <c r="B6" s="141" t="s">
        <v>171</v>
      </c>
      <c r="C6" s="142"/>
      <c r="D6" s="80">
        <v>2400000</v>
      </c>
      <c r="E6" s="62" t="s">
        <v>172</v>
      </c>
      <c r="F6" s="80">
        <v>250000</v>
      </c>
      <c r="G6" s="143" t="s">
        <v>157</v>
      </c>
      <c r="H6" s="142" t="s">
        <v>158</v>
      </c>
      <c r="I6" s="142"/>
      <c r="J6" s="149">
        <v>53700</v>
      </c>
      <c r="K6" s="150"/>
      <c r="L6" s="151"/>
    </row>
    <row r="7" spans="2:12" x14ac:dyDescent="0.4">
      <c r="B7" s="141" t="s">
        <v>173</v>
      </c>
      <c r="C7" s="142"/>
      <c r="D7" s="61" t="s">
        <v>192</v>
      </c>
      <c r="E7" s="62" t="s">
        <v>174</v>
      </c>
      <c r="F7" s="61" t="s">
        <v>193</v>
      </c>
      <c r="G7" s="143"/>
      <c r="H7" s="142" t="s">
        <v>159</v>
      </c>
      <c r="I7" s="142"/>
      <c r="J7" s="149">
        <v>3500</v>
      </c>
      <c r="K7" s="150"/>
      <c r="L7" s="151"/>
    </row>
    <row r="8" spans="2:12" x14ac:dyDescent="0.4">
      <c r="B8" s="144" t="s">
        <v>175</v>
      </c>
      <c r="C8" s="63" t="s">
        <v>176</v>
      </c>
      <c r="D8" s="80">
        <v>1500000</v>
      </c>
      <c r="E8" s="62" t="s">
        <v>161</v>
      </c>
      <c r="F8" s="61" t="s">
        <v>193</v>
      </c>
      <c r="G8" s="143"/>
      <c r="H8" s="142" t="s">
        <v>177</v>
      </c>
      <c r="I8" s="142"/>
      <c r="J8" s="149">
        <f>SUM(J6:L7)</f>
        <v>57200</v>
      </c>
      <c r="K8" s="150"/>
      <c r="L8" s="151"/>
    </row>
    <row r="9" spans="2:12" x14ac:dyDescent="0.4">
      <c r="B9" s="144"/>
      <c r="C9" s="64" t="s">
        <v>178</v>
      </c>
      <c r="D9" s="61"/>
      <c r="E9" s="62" t="s">
        <v>179</v>
      </c>
      <c r="F9" s="61" t="s">
        <v>193</v>
      </c>
      <c r="G9" s="143" t="s">
        <v>160</v>
      </c>
      <c r="H9" s="142" t="s">
        <v>158</v>
      </c>
      <c r="I9" s="142"/>
      <c r="J9" s="149">
        <v>35800</v>
      </c>
      <c r="K9" s="150"/>
      <c r="L9" s="151"/>
    </row>
    <row r="10" spans="2:12" x14ac:dyDescent="0.4">
      <c r="B10" s="144"/>
      <c r="C10" s="63"/>
      <c r="D10" s="65"/>
      <c r="E10" s="62" t="s">
        <v>162</v>
      </c>
      <c r="F10" s="61" t="s">
        <v>193</v>
      </c>
      <c r="G10" s="143"/>
      <c r="H10" s="142" t="s">
        <v>159</v>
      </c>
      <c r="I10" s="142"/>
      <c r="J10" s="149">
        <v>1500</v>
      </c>
      <c r="K10" s="150"/>
      <c r="L10" s="151"/>
    </row>
    <row r="11" spans="2:12" x14ac:dyDescent="0.4">
      <c r="B11" s="144"/>
      <c r="C11" s="63"/>
      <c r="D11" s="65"/>
      <c r="E11" s="62" t="s">
        <v>163</v>
      </c>
      <c r="F11" s="80">
        <v>330000</v>
      </c>
      <c r="G11" s="143"/>
      <c r="H11" s="142" t="s">
        <v>177</v>
      </c>
      <c r="I11" s="142"/>
      <c r="J11" s="149">
        <f>SUM(J9:L10)</f>
        <v>37300</v>
      </c>
      <c r="K11" s="150"/>
      <c r="L11" s="151"/>
    </row>
    <row r="12" spans="2:12" ht="12.75" thickBot="1" x14ac:dyDescent="0.45">
      <c r="B12" s="144"/>
      <c r="C12" s="63"/>
      <c r="D12" s="65"/>
      <c r="E12" s="66" t="s">
        <v>178</v>
      </c>
      <c r="F12" s="61"/>
      <c r="G12" s="155" t="s">
        <v>164</v>
      </c>
      <c r="H12" s="156"/>
      <c r="I12" s="156"/>
      <c r="J12" s="149">
        <f>J11+J8</f>
        <v>94500</v>
      </c>
      <c r="K12" s="150"/>
      <c r="L12" s="151"/>
    </row>
    <row r="13" spans="2:12" x14ac:dyDescent="0.4">
      <c r="B13" s="144"/>
      <c r="C13" s="63"/>
      <c r="D13" s="65"/>
      <c r="E13" s="62"/>
      <c r="F13" s="61"/>
      <c r="G13" s="134" t="s">
        <v>180</v>
      </c>
      <c r="H13" s="135"/>
      <c r="I13" s="135"/>
      <c r="J13" s="135"/>
      <c r="K13" s="135"/>
      <c r="L13" s="136"/>
    </row>
    <row r="14" spans="2:12" x14ac:dyDescent="0.4">
      <c r="B14" s="144"/>
      <c r="C14" s="63"/>
      <c r="D14" s="65"/>
      <c r="E14" s="62"/>
      <c r="F14" s="61"/>
      <c r="G14" s="157" t="s">
        <v>181</v>
      </c>
      <c r="H14" s="158"/>
      <c r="I14" s="159"/>
      <c r="J14" s="152">
        <v>920000</v>
      </c>
      <c r="K14" s="153"/>
      <c r="L14" s="154"/>
    </row>
    <row r="15" spans="2:12" ht="12.75" thickBot="1" x14ac:dyDescent="0.45">
      <c r="B15" s="144"/>
      <c r="C15" s="63"/>
      <c r="D15" s="65"/>
      <c r="E15" s="62"/>
      <c r="F15" s="61"/>
      <c r="G15" s="160" t="s">
        <v>182</v>
      </c>
      <c r="H15" s="161"/>
      <c r="I15" s="162"/>
      <c r="J15" s="138" t="s">
        <v>191</v>
      </c>
      <c r="K15" s="139"/>
      <c r="L15" s="140"/>
    </row>
    <row r="16" spans="2:12" x14ac:dyDescent="0.4">
      <c r="B16" s="144"/>
      <c r="C16" s="63"/>
      <c r="D16" s="65"/>
      <c r="E16" s="62"/>
      <c r="F16" s="61"/>
      <c r="G16" s="163" t="s">
        <v>183</v>
      </c>
      <c r="H16" s="137"/>
      <c r="I16" s="137" t="s">
        <v>5</v>
      </c>
      <c r="J16" s="137"/>
      <c r="K16" s="137"/>
      <c r="L16" s="81" t="s">
        <v>190</v>
      </c>
    </row>
    <row r="17" spans="2:12" ht="12.75" thickBot="1" x14ac:dyDescent="0.45">
      <c r="B17" s="144"/>
      <c r="C17" s="63"/>
      <c r="D17" s="65"/>
      <c r="E17" s="67"/>
      <c r="F17" s="68"/>
      <c r="G17" s="143"/>
      <c r="H17" s="164"/>
      <c r="I17" s="64" t="s">
        <v>31</v>
      </c>
      <c r="J17" s="64"/>
      <c r="K17" s="69" t="s">
        <v>184</v>
      </c>
      <c r="L17" s="61"/>
    </row>
    <row r="18" spans="2:12" ht="12.75" thickBot="1" x14ac:dyDescent="0.45">
      <c r="B18" s="145"/>
      <c r="C18" s="70"/>
      <c r="D18" s="71"/>
      <c r="E18" s="72" t="s">
        <v>185</v>
      </c>
      <c r="F18" s="83">
        <v>580000</v>
      </c>
      <c r="G18" s="143"/>
      <c r="H18" s="164"/>
      <c r="I18" s="64" t="s">
        <v>7</v>
      </c>
      <c r="J18" s="64"/>
      <c r="K18" s="69" t="s">
        <v>11</v>
      </c>
      <c r="L18" s="61"/>
    </row>
    <row r="19" spans="2:12" ht="12.75" thickBot="1" x14ac:dyDescent="0.45">
      <c r="B19" s="146" t="s">
        <v>186</v>
      </c>
      <c r="C19" s="146"/>
      <c r="D19" s="82">
        <v>1500000</v>
      </c>
      <c r="E19" s="72" t="s">
        <v>187</v>
      </c>
      <c r="F19" s="73"/>
      <c r="G19" s="165"/>
      <c r="H19" s="166"/>
      <c r="I19" s="74" t="s">
        <v>8</v>
      </c>
      <c r="J19" s="74"/>
      <c r="K19" s="74" t="s">
        <v>188</v>
      </c>
      <c r="L19" s="75">
        <v>1</v>
      </c>
    </row>
    <row r="20" spans="2:12" ht="12.75" thickBot="1" x14ac:dyDescent="0.45">
      <c r="B20" s="76"/>
      <c r="C20" s="76"/>
      <c r="D20" s="76"/>
      <c r="E20" s="76"/>
      <c r="F20" s="77"/>
      <c r="G20" s="77"/>
      <c r="H20" s="77"/>
      <c r="I20" s="77"/>
      <c r="J20" s="77"/>
      <c r="K20" s="77"/>
      <c r="L20" s="77"/>
    </row>
    <row r="21" spans="2:12" ht="12.75" thickBot="1" x14ac:dyDescent="0.45">
      <c r="B21" s="147" t="s">
        <v>189</v>
      </c>
      <c r="C21" s="148"/>
      <c r="D21" s="78"/>
      <c r="E21" s="77"/>
      <c r="F21" s="77"/>
      <c r="G21" s="77"/>
      <c r="H21" s="77"/>
      <c r="I21" s="77"/>
      <c r="J21" s="77"/>
      <c r="K21" s="77"/>
      <c r="L21" s="79"/>
    </row>
  </sheetData>
  <mergeCells count="34">
    <mergeCell ref="B19:C19"/>
    <mergeCell ref="B21:C21"/>
    <mergeCell ref="J6:L6"/>
    <mergeCell ref="J7:L7"/>
    <mergeCell ref="J8:L8"/>
    <mergeCell ref="J9:L9"/>
    <mergeCell ref="J10:L10"/>
    <mergeCell ref="J11:L11"/>
    <mergeCell ref="J12:L12"/>
    <mergeCell ref="J14:L14"/>
    <mergeCell ref="H11:I11"/>
    <mergeCell ref="G12:I12"/>
    <mergeCell ref="G13:L13"/>
    <mergeCell ref="G14:I14"/>
    <mergeCell ref="G15:I15"/>
    <mergeCell ref="G16:H19"/>
    <mergeCell ref="I16:K16"/>
    <mergeCell ref="J15:L15"/>
    <mergeCell ref="B6:C6"/>
    <mergeCell ref="G6:G8"/>
    <mergeCell ref="H6:I6"/>
    <mergeCell ref="B7:C7"/>
    <mergeCell ref="H7:I7"/>
    <mergeCell ref="B8:B18"/>
    <mergeCell ref="H8:I8"/>
    <mergeCell ref="G9:G11"/>
    <mergeCell ref="H9:I9"/>
    <mergeCell ref="H10:I10"/>
    <mergeCell ref="B2:L2"/>
    <mergeCell ref="B3:C3"/>
    <mergeCell ref="B4:C4"/>
    <mergeCell ref="B5:D5"/>
    <mergeCell ref="E5:F5"/>
    <mergeCell ref="G5:L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35"/>
  <sheetViews>
    <sheetView showGridLines="0" zoomScale="115" zoomScaleNormal="115" workbookViewId="0">
      <selection activeCell="K11" sqref="K11:M12"/>
    </sheetView>
  </sheetViews>
  <sheetFormatPr defaultColWidth="5.125" defaultRowHeight="9.75" x14ac:dyDescent="0.4"/>
  <cols>
    <col min="1" max="2" width="2.375" style="33" customWidth="1"/>
    <col min="3" max="15" width="5.125" style="33"/>
    <col min="16" max="16" width="5.375" style="33" customWidth="1"/>
    <col min="17" max="18" width="2.375" style="33" customWidth="1"/>
    <col min="19" max="16384" width="5.125" style="33"/>
  </cols>
  <sheetData>
    <row r="1" spans="3:16" s="31" customFormat="1" ht="16.5" x14ac:dyDescent="0.4"/>
    <row r="2" spans="3:16" s="31" customFormat="1" ht="18" x14ac:dyDescent="0.4">
      <c r="E2" s="31" t="s">
        <v>97</v>
      </c>
      <c r="G2" s="32" t="s">
        <v>98</v>
      </c>
    </row>
    <row r="4" spans="3:16" x14ac:dyDescent="0.4">
      <c r="C4" s="40"/>
      <c r="D4" s="41"/>
      <c r="E4" s="34" t="s">
        <v>101</v>
      </c>
      <c r="F4" s="169"/>
      <c r="G4" s="169"/>
      <c r="H4" s="169"/>
      <c r="I4" s="169"/>
      <c r="J4" s="169"/>
      <c r="K4" s="169"/>
    </row>
    <row r="5" spans="3:16" x14ac:dyDescent="0.4">
      <c r="C5" s="175" t="s">
        <v>99</v>
      </c>
      <c r="D5" s="176"/>
      <c r="E5" s="35" t="s">
        <v>102</v>
      </c>
      <c r="F5" s="170"/>
      <c r="G5" s="170"/>
      <c r="H5" s="170"/>
      <c r="I5" s="170"/>
      <c r="J5" s="170"/>
      <c r="K5" s="170"/>
    </row>
    <row r="6" spans="3:16" ht="9.75" customHeight="1" x14ac:dyDescent="0.4">
      <c r="C6" s="42"/>
      <c r="D6" s="43"/>
      <c r="E6" s="35" t="s">
        <v>103</v>
      </c>
      <c r="F6" s="170"/>
      <c r="G6" s="170"/>
      <c r="H6" s="170"/>
      <c r="I6" s="170"/>
      <c r="J6" s="170"/>
      <c r="K6" s="170"/>
    </row>
    <row r="7" spans="3:16" x14ac:dyDescent="0.4">
      <c r="C7" s="175"/>
      <c r="D7" s="176"/>
      <c r="E7" s="35" t="s">
        <v>104</v>
      </c>
      <c r="F7" s="170"/>
      <c r="G7" s="170"/>
      <c r="H7" s="170"/>
      <c r="I7" s="170"/>
      <c r="J7" s="170"/>
      <c r="K7" s="170"/>
      <c r="L7" s="37" t="s">
        <v>106</v>
      </c>
      <c r="M7" s="169" t="s">
        <v>109</v>
      </c>
      <c r="N7" s="169"/>
      <c r="O7" s="169"/>
      <c r="P7" s="169"/>
    </row>
    <row r="8" spans="3:16" x14ac:dyDescent="0.4">
      <c r="C8" s="175" t="s">
        <v>100</v>
      </c>
      <c r="D8" s="176"/>
      <c r="E8" s="35" t="s">
        <v>105</v>
      </c>
      <c r="F8" s="170"/>
      <c r="G8" s="170"/>
      <c r="H8" s="170"/>
      <c r="I8" s="170"/>
      <c r="J8" s="170"/>
      <c r="K8" s="170"/>
      <c r="L8" s="38"/>
      <c r="M8" s="172" t="s">
        <v>108</v>
      </c>
      <c r="N8" s="172"/>
      <c r="O8" s="172"/>
      <c r="P8" s="172"/>
    </row>
    <row r="9" spans="3:16" x14ac:dyDescent="0.4">
      <c r="C9" s="44"/>
      <c r="D9" s="45"/>
      <c r="E9" s="36" t="s">
        <v>102</v>
      </c>
      <c r="F9" s="171"/>
      <c r="G9" s="171"/>
      <c r="H9" s="171"/>
      <c r="I9" s="171"/>
      <c r="J9" s="171"/>
      <c r="K9" s="171"/>
      <c r="L9" s="39" t="s">
        <v>107</v>
      </c>
      <c r="M9" s="173"/>
      <c r="N9" s="173"/>
      <c r="O9" s="173"/>
      <c r="P9" s="173"/>
    </row>
    <row r="10" spans="3:16" ht="9.75" customHeight="1" x14ac:dyDescent="0.4">
      <c r="C10" s="174" t="s">
        <v>110</v>
      </c>
      <c r="D10" s="174"/>
      <c r="E10" s="174" t="s">
        <v>113</v>
      </c>
      <c r="F10" s="174"/>
      <c r="G10" s="174"/>
      <c r="H10" s="174" t="s">
        <v>114</v>
      </c>
      <c r="I10" s="174"/>
      <c r="J10" s="174"/>
      <c r="K10" s="174" t="s">
        <v>115</v>
      </c>
      <c r="L10" s="174"/>
      <c r="M10" s="174"/>
      <c r="N10" s="174" t="s">
        <v>116</v>
      </c>
      <c r="O10" s="174"/>
      <c r="P10" s="174"/>
    </row>
    <row r="11" spans="3:16" x14ac:dyDescent="0.4">
      <c r="C11" s="174" t="s">
        <v>111</v>
      </c>
      <c r="D11" s="174"/>
      <c r="E11" s="178">
        <v>4800000</v>
      </c>
      <c r="F11" s="179"/>
      <c r="G11" s="179"/>
      <c r="H11" s="181">
        <v>3300000</v>
      </c>
      <c r="I11" s="182"/>
      <c r="J11" s="182"/>
      <c r="K11" s="181">
        <v>1359000</v>
      </c>
      <c r="L11" s="182"/>
      <c r="M11" s="182"/>
      <c r="N11" s="181">
        <v>99000</v>
      </c>
      <c r="O11" s="182"/>
      <c r="P11" s="182"/>
    </row>
    <row r="12" spans="3:16" x14ac:dyDescent="0.4">
      <c r="C12" s="177" t="s">
        <v>112</v>
      </c>
      <c r="D12" s="177"/>
      <c r="E12" s="180"/>
      <c r="F12" s="180"/>
      <c r="G12" s="180"/>
      <c r="H12" s="183"/>
      <c r="I12" s="183"/>
      <c r="J12" s="183"/>
      <c r="K12" s="183"/>
      <c r="L12" s="183"/>
      <c r="M12" s="183"/>
      <c r="N12" s="183"/>
      <c r="O12" s="183"/>
      <c r="P12" s="183"/>
    </row>
    <row r="13" spans="3:16" x14ac:dyDescent="0.4">
      <c r="C13" s="184" t="s">
        <v>128</v>
      </c>
      <c r="D13" s="184"/>
      <c r="E13" s="184"/>
      <c r="F13" s="168" t="s">
        <v>117</v>
      </c>
      <c r="G13" s="168"/>
      <c r="H13" s="184" t="s">
        <v>119</v>
      </c>
      <c r="I13" s="184"/>
      <c r="J13" s="184"/>
      <c r="K13" s="184"/>
      <c r="L13" s="34" t="s">
        <v>120</v>
      </c>
      <c r="M13" s="184" t="s">
        <v>122</v>
      </c>
      <c r="N13" s="184"/>
      <c r="O13" s="184"/>
      <c r="P13" s="34" t="s">
        <v>124</v>
      </c>
    </row>
    <row r="14" spans="3:16" x14ac:dyDescent="0.4">
      <c r="C14" s="167" t="s">
        <v>134</v>
      </c>
      <c r="D14" s="167"/>
      <c r="E14" s="167"/>
      <c r="F14" s="172"/>
      <c r="G14" s="172"/>
      <c r="H14" s="173" t="s">
        <v>133</v>
      </c>
      <c r="I14" s="173"/>
      <c r="J14" s="173"/>
      <c r="K14" s="173"/>
      <c r="L14" s="35" t="s">
        <v>121</v>
      </c>
      <c r="M14" s="173" t="s">
        <v>123</v>
      </c>
      <c r="N14" s="173"/>
      <c r="O14" s="173"/>
      <c r="P14" s="36" t="s">
        <v>125</v>
      </c>
    </row>
    <row r="15" spans="3:16" x14ac:dyDescent="0.4">
      <c r="C15" s="48" t="s">
        <v>129</v>
      </c>
      <c r="D15" s="48" t="s">
        <v>130</v>
      </c>
      <c r="E15" s="48" t="s">
        <v>8</v>
      </c>
      <c r="F15" s="185" t="s">
        <v>118</v>
      </c>
      <c r="G15" s="185"/>
      <c r="H15" s="48" t="s">
        <v>7</v>
      </c>
      <c r="I15" s="187" t="s">
        <v>8</v>
      </c>
      <c r="J15" s="187"/>
      <c r="K15" s="48" t="s">
        <v>9</v>
      </c>
      <c r="L15" s="36" t="s">
        <v>127</v>
      </c>
      <c r="M15" s="187" t="s">
        <v>18</v>
      </c>
      <c r="N15" s="187"/>
      <c r="O15" s="48" t="s">
        <v>9</v>
      </c>
      <c r="P15" s="48" t="s">
        <v>126</v>
      </c>
    </row>
    <row r="16" spans="3:16" x14ac:dyDescent="0.4">
      <c r="C16" s="186"/>
      <c r="D16" s="186"/>
      <c r="E16" s="186"/>
      <c r="F16" s="212"/>
      <c r="G16" s="213"/>
      <c r="H16" s="186"/>
      <c r="I16" s="186"/>
      <c r="J16" s="186"/>
      <c r="K16" s="186">
        <v>1</v>
      </c>
      <c r="L16" s="186">
        <v>1</v>
      </c>
      <c r="M16" s="186"/>
      <c r="N16" s="186"/>
      <c r="O16" s="186"/>
      <c r="P16" s="186"/>
    </row>
    <row r="17" spans="3:16" x14ac:dyDescent="0.4">
      <c r="C17" s="186"/>
      <c r="D17" s="186"/>
      <c r="E17" s="186"/>
      <c r="F17" s="214"/>
      <c r="G17" s="215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3:16" ht="9.75" customHeight="1" x14ac:dyDescent="0.4">
      <c r="C18" s="206" t="s">
        <v>20</v>
      </c>
      <c r="D18" s="207"/>
      <c r="E18" s="207"/>
      <c r="F18" s="208"/>
      <c r="G18" s="209" t="s">
        <v>131</v>
      </c>
      <c r="H18" s="210"/>
      <c r="I18" s="210"/>
      <c r="J18" s="211"/>
      <c r="K18" s="174" t="s">
        <v>21</v>
      </c>
      <c r="L18" s="174"/>
      <c r="M18" s="174"/>
      <c r="N18" s="174" t="s">
        <v>132</v>
      </c>
      <c r="O18" s="174"/>
      <c r="P18" s="174"/>
    </row>
    <row r="19" spans="3:16" x14ac:dyDescent="0.4">
      <c r="C19" s="188">
        <v>560000</v>
      </c>
      <c r="D19" s="189"/>
      <c r="E19" s="189"/>
      <c r="F19" s="190"/>
      <c r="G19" s="181">
        <v>27000</v>
      </c>
      <c r="H19" s="182"/>
      <c r="I19" s="182"/>
      <c r="J19" s="182"/>
      <c r="K19" s="181">
        <v>12000</v>
      </c>
      <c r="L19" s="182"/>
      <c r="M19" s="182"/>
      <c r="N19" s="182"/>
      <c r="O19" s="182"/>
      <c r="P19" s="182"/>
    </row>
    <row r="20" spans="3:16" x14ac:dyDescent="0.4">
      <c r="C20" s="191"/>
      <c r="D20" s="189"/>
      <c r="E20" s="189"/>
      <c r="F20" s="190"/>
      <c r="G20" s="183"/>
      <c r="H20" s="183"/>
      <c r="I20" s="183"/>
      <c r="J20" s="183"/>
      <c r="K20" s="183"/>
      <c r="L20" s="183"/>
      <c r="M20" s="183"/>
      <c r="N20" s="183"/>
      <c r="O20" s="183"/>
      <c r="P20" s="183"/>
    </row>
    <row r="21" spans="3:16" x14ac:dyDescent="0.4">
      <c r="C21" s="40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1"/>
    </row>
    <row r="22" spans="3:16" x14ac:dyDescent="0.4">
      <c r="C22" s="4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5"/>
    </row>
    <row r="23" spans="3:16" x14ac:dyDescent="0.4">
      <c r="C23" s="34" t="s">
        <v>135</v>
      </c>
      <c r="D23" s="34" t="s">
        <v>23</v>
      </c>
      <c r="E23" s="196">
        <v>12000</v>
      </c>
      <c r="F23" s="197"/>
      <c r="G23" s="34" t="s">
        <v>24</v>
      </c>
      <c r="H23" s="202"/>
      <c r="I23" s="34" t="s">
        <v>25</v>
      </c>
      <c r="J23" s="205">
        <v>10000</v>
      </c>
      <c r="K23" s="202"/>
      <c r="L23" s="34" t="s">
        <v>50</v>
      </c>
      <c r="M23" s="202"/>
      <c r="N23" s="202"/>
      <c r="O23" s="34" t="s">
        <v>51</v>
      </c>
      <c r="P23" s="181">
        <v>5000</v>
      </c>
    </row>
    <row r="24" spans="3:16" x14ac:dyDescent="0.4">
      <c r="C24" s="35" t="s">
        <v>136</v>
      </c>
      <c r="D24" s="35" t="s">
        <v>138</v>
      </c>
      <c r="E24" s="198"/>
      <c r="F24" s="199"/>
      <c r="G24" s="35" t="s">
        <v>138</v>
      </c>
      <c r="H24" s="203"/>
      <c r="I24" s="35" t="s">
        <v>138</v>
      </c>
      <c r="J24" s="203"/>
      <c r="K24" s="203"/>
      <c r="L24" s="35" t="s">
        <v>140</v>
      </c>
      <c r="M24" s="203"/>
      <c r="N24" s="203"/>
      <c r="O24" s="35" t="s">
        <v>140</v>
      </c>
      <c r="P24" s="192"/>
    </row>
    <row r="25" spans="3:16" x14ac:dyDescent="0.4">
      <c r="C25" s="36" t="s">
        <v>137</v>
      </c>
      <c r="D25" s="36" t="s">
        <v>139</v>
      </c>
      <c r="E25" s="200"/>
      <c r="F25" s="201"/>
      <c r="G25" s="36" t="s">
        <v>139</v>
      </c>
      <c r="H25" s="204"/>
      <c r="I25" s="36" t="s">
        <v>139</v>
      </c>
      <c r="J25" s="204"/>
      <c r="K25" s="204"/>
      <c r="L25" s="36" t="s">
        <v>136</v>
      </c>
      <c r="M25" s="204"/>
      <c r="N25" s="204"/>
      <c r="O25" s="36" t="s">
        <v>136</v>
      </c>
      <c r="P25" s="183"/>
    </row>
    <row r="26" spans="3:16" x14ac:dyDescent="0.4">
      <c r="C26" s="40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1"/>
    </row>
    <row r="27" spans="3:16" x14ac:dyDescent="0.4">
      <c r="C27" s="44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5"/>
    </row>
    <row r="28" spans="3:16" x14ac:dyDescent="0.4">
      <c r="C28" s="184" t="s">
        <v>141</v>
      </c>
      <c r="D28" s="184"/>
      <c r="E28" s="49" t="s">
        <v>143</v>
      </c>
      <c r="F28" s="194"/>
      <c r="G28" s="194"/>
      <c r="H28" s="194"/>
      <c r="I28" s="34" t="s">
        <v>53</v>
      </c>
      <c r="J28" s="184"/>
      <c r="K28" s="184"/>
      <c r="L28" s="34" t="s">
        <v>149</v>
      </c>
      <c r="M28" s="184"/>
      <c r="N28" s="184"/>
      <c r="O28" s="34" t="s">
        <v>147</v>
      </c>
      <c r="P28" s="169"/>
    </row>
    <row r="29" spans="3:16" x14ac:dyDescent="0.4">
      <c r="C29" s="193" t="s">
        <v>142</v>
      </c>
      <c r="D29" s="193"/>
      <c r="E29" s="50" t="s">
        <v>144</v>
      </c>
      <c r="F29" s="195"/>
      <c r="G29" s="195"/>
      <c r="H29" s="195"/>
      <c r="I29" s="35" t="s">
        <v>145</v>
      </c>
      <c r="J29" s="172"/>
      <c r="K29" s="172"/>
      <c r="L29" s="35" t="s">
        <v>150</v>
      </c>
      <c r="M29" s="172"/>
      <c r="N29" s="172"/>
      <c r="O29" s="35" t="s">
        <v>148</v>
      </c>
      <c r="P29" s="170"/>
    </row>
    <row r="30" spans="3:16" x14ac:dyDescent="0.4">
      <c r="C30" s="177" t="s">
        <v>53</v>
      </c>
      <c r="D30" s="177"/>
      <c r="E30" s="186"/>
      <c r="F30" s="186"/>
      <c r="G30" s="186"/>
      <c r="H30" s="186"/>
      <c r="I30" s="36" t="s">
        <v>146</v>
      </c>
      <c r="J30" s="173"/>
      <c r="K30" s="173"/>
      <c r="L30" s="36" t="s">
        <v>139</v>
      </c>
      <c r="M30" s="173"/>
      <c r="N30" s="173"/>
      <c r="O30" s="36" t="s">
        <v>136</v>
      </c>
      <c r="P30" s="171"/>
    </row>
    <row r="31" spans="3:16" x14ac:dyDescent="0.4">
      <c r="C31" s="40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1"/>
    </row>
    <row r="32" spans="3:16" x14ac:dyDescent="0.4">
      <c r="C32" s="44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5"/>
    </row>
    <row r="33" spans="3:13" x14ac:dyDescent="0.4">
      <c r="C33" s="187" t="s">
        <v>151</v>
      </c>
      <c r="D33" s="187" t="s">
        <v>152</v>
      </c>
      <c r="E33" s="187" t="s">
        <v>153</v>
      </c>
      <c r="F33" s="187" t="s">
        <v>155</v>
      </c>
      <c r="G33" s="187" t="s">
        <v>154</v>
      </c>
      <c r="H33" s="187" t="s">
        <v>156</v>
      </c>
      <c r="I33" s="187"/>
      <c r="J33" s="187" t="s">
        <v>30</v>
      </c>
      <c r="K33" s="187"/>
      <c r="L33" s="187" t="s">
        <v>6</v>
      </c>
      <c r="M33" s="187" t="s">
        <v>12</v>
      </c>
    </row>
    <row r="34" spans="3:13" x14ac:dyDescent="0.4">
      <c r="C34" s="187"/>
      <c r="D34" s="187"/>
      <c r="E34" s="187"/>
      <c r="F34" s="187"/>
      <c r="G34" s="187"/>
      <c r="H34" s="48" t="s">
        <v>18</v>
      </c>
      <c r="I34" s="48" t="s">
        <v>9</v>
      </c>
      <c r="J34" s="48" t="s">
        <v>31</v>
      </c>
      <c r="K34" s="48" t="s">
        <v>18</v>
      </c>
      <c r="L34" s="187"/>
      <c r="M34" s="187"/>
    </row>
    <row r="35" spans="3:13" x14ac:dyDescent="0.4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</sheetData>
  <sheetProtection sheet="1" objects="1" scenarios="1" selectLockedCells="1"/>
  <mergeCells count="72">
    <mergeCell ref="M33:M34"/>
    <mergeCell ref="C18:F18"/>
    <mergeCell ref="G18:J18"/>
    <mergeCell ref="D16:D17"/>
    <mergeCell ref="E16:E17"/>
    <mergeCell ref="H16:H17"/>
    <mergeCell ref="I16:I17"/>
    <mergeCell ref="L33:L34"/>
    <mergeCell ref="J33:K33"/>
    <mergeCell ref="G33:G34"/>
    <mergeCell ref="C33:C34"/>
    <mergeCell ref="D33:D34"/>
    <mergeCell ref="E33:E34"/>
    <mergeCell ref="F33:F34"/>
    <mergeCell ref="H33:I33"/>
    <mergeCell ref="F16:G17"/>
    <mergeCell ref="P23:P25"/>
    <mergeCell ref="C28:D28"/>
    <mergeCell ref="C29:D29"/>
    <mergeCell ref="C30:D30"/>
    <mergeCell ref="F28:H28"/>
    <mergeCell ref="F29:H29"/>
    <mergeCell ref="E30:H30"/>
    <mergeCell ref="P28:P30"/>
    <mergeCell ref="M28:N30"/>
    <mergeCell ref="J28:K30"/>
    <mergeCell ref="E23:F25"/>
    <mergeCell ref="H23:H25"/>
    <mergeCell ref="J23:K25"/>
    <mergeCell ref="M23:N25"/>
    <mergeCell ref="C19:F20"/>
    <mergeCell ref="C16:C17"/>
    <mergeCell ref="L16:L17"/>
    <mergeCell ref="M16:M17"/>
    <mergeCell ref="N16:N17"/>
    <mergeCell ref="C13:E13"/>
    <mergeCell ref="F14:G14"/>
    <mergeCell ref="F15:G15"/>
    <mergeCell ref="M14:O14"/>
    <mergeCell ref="N19:P20"/>
    <mergeCell ref="K19:M20"/>
    <mergeCell ref="G19:J20"/>
    <mergeCell ref="P16:P17"/>
    <mergeCell ref="O16:O17"/>
    <mergeCell ref="N18:P18"/>
    <mergeCell ref="K18:M18"/>
    <mergeCell ref="H14:K14"/>
    <mergeCell ref="M15:N15"/>
    <mergeCell ref="I15:J15"/>
    <mergeCell ref="J16:J17"/>
    <mergeCell ref="K16:K17"/>
    <mergeCell ref="H11:J12"/>
    <mergeCell ref="K11:M12"/>
    <mergeCell ref="N11:P12"/>
    <mergeCell ref="H13:K13"/>
    <mergeCell ref="M13:O13"/>
    <mergeCell ref="C14:E14"/>
    <mergeCell ref="F13:G13"/>
    <mergeCell ref="F4:K9"/>
    <mergeCell ref="M8:P9"/>
    <mergeCell ref="M7:P7"/>
    <mergeCell ref="C10:D10"/>
    <mergeCell ref="C11:D11"/>
    <mergeCell ref="C5:D5"/>
    <mergeCell ref="C7:D7"/>
    <mergeCell ref="C8:D8"/>
    <mergeCell ref="C12:D12"/>
    <mergeCell ref="E10:G10"/>
    <mergeCell ref="H10:J10"/>
    <mergeCell ref="K10:M10"/>
    <mergeCell ref="N10:P10"/>
    <mergeCell ref="E11:G1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判定額（補助額）試算表</vt:lpstr>
      <vt:lpstr>入力例</vt:lpstr>
      <vt:lpstr>課税証明書</vt:lpstr>
      <vt:lpstr>源泉徴収票</vt:lpstr>
      <vt:lpstr>入力例!Print_Area</vt:lpstr>
      <vt:lpstr>'判定額（補助額）試算表'!Print_Area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USER</cp:lastModifiedBy>
  <cp:lastPrinted>2020-05-27T01:33:03Z</cp:lastPrinted>
  <dcterms:created xsi:type="dcterms:W3CDTF">2020-03-06T01:45:27Z</dcterms:created>
  <dcterms:modified xsi:type="dcterms:W3CDTF">2024-04-05T08:42:07Z</dcterms:modified>
</cp:coreProperties>
</file>